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ublic\Documents\"/>
    </mc:Choice>
  </mc:AlternateContent>
  <xr:revisionPtr revIDLastSave="0" documentId="13_ncr:1_{1A66D128-6B86-449B-9A0F-9E799FE47A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idencija ugovora" sheetId="1" r:id="rId1"/>
    <sheet name="Ugovori o radu - matična evid.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I27" i="1" s="1"/>
  <c r="G28" i="1"/>
  <c r="I28" i="1"/>
  <c r="H26" i="1"/>
  <c r="I26" i="1" s="1"/>
  <c r="I25" i="1"/>
  <c r="H24" i="1"/>
  <c r="I24" i="1" s="1"/>
  <c r="H23" i="1"/>
  <c r="I23" i="1" s="1"/>
  <c r="G29" i="1"/>
  <c r="H29" i="1" s="1"/>
  <c r="G20" i="1"/>
  <c r="H20" i="1" s="1"/>
  <c r="I20" i="1" s="1"/>
  <c r="H19" i="1"/>
  <c r="I19" i="1" s="1"/>
  <c r="I18" i="1"/>
  <c r="H17" i="1"/>
  <c r="I17" i="1" s="1"/>
  <c r="H16" i="1"/>
  <c r="I16" i="1" s="1"/>
  <c r="H15" i="1"/>
  <c r="I15" i="1" s="1"/>
  <c r="H14" i="1"/>
  <c r="I14" i="1" s="1"/>
  <c r="H13" i="1"/>
  <c r="I13" i="1" s="1"/>
  <c r="H10" i="1"/>
  <c r="I10" i="1" s="1"/>
  <c r="H9" i="1"/>
  <c r="I9" i="1" s="1"/>
  <c r="H12" i="1"/>
  <c r="I12" i="1" s="1"/>
  <c r="H11" i="1"/>
  <c r="I11" i="1" s="1"/>
  <c r="G50" i="1"/>
  <c r="H50" i="1" s="1"/>
  <c r="G7" i="1"/>
  <c r="H7" i="1" s="1"/>
  <c r="H35" i="1"/>
  <c r="I35" i="1" s="1"/>
  <c r="H33" i="1"/>
  <c r="I33" i="1" s="1"/>
  <c r="H53" i="1"/>
  <c r="I53" i="1" s="1"/>
  <c r="H36" i="1"/>
  <c r="I36" i="1" s="1"/>
  <c r="H55" i="1"/>
  <c r="I55" i="1" s="1"/>
  <c r="H37" i="1"/>
  <c r="I37" i="1" s="1"/>
  <c r="H38" i="1"/>
  <c r="I38" i="1" s="1"/>
  <c r="G30" i="1"/>
  <c r="I30" i="1" s="1"/>
  <c r="G21" i="1"/>
  <c r="H22" i="1"/>
  <c r="I22" i="1" s="1"/>
  <c r="G39" i="1"/>
  <c r="H58" i="1"/>
  <c r="I58" i="1" s="1"/>
  <c r="G51" i="1"/>
  <c r="H51" i="1" s="1"/>
  <c r="I40" i="1"/>
  <c r="H45" i="1"/>
  <c r="I45" i="1" s="1"/>
  <c r="I41" i="1"/>
  <c r="I29" i="1" l="1"/>
  <c r="H21" i="1"/>
  <c r="I21" i="1" s="1"/>
  <c r="H39" i="1"/>
  <c r="I39" i="1" s="1"/>
  <c r="H43" i="1"/>
  <c r="I43" i="1" s="1"/>
  <c r="H42" i="1"/>
  <c r="I42" i="1" s="1"/>
  <c r="I44" i="1"/>
  <c r="H49" i="1" l="1"/>
  <c r="I49" i="1" s="1"/>
  <c r="H52" i="1"/>
  <c r="I52" i="1" s="1"/>
  <c r="H46" i="1"/>
  <c r="I46" i="1" s="1"/>
  <c r="H48" i="1"/>
  <c r="I48" i="1" s="1"/>
  <c r="H47" i="1"/>
  <c r="I47" i="1" s="1"/>
  <c r="G34" i="1"/>
  <c r="H34" i="1" s="1"/>
  <c r="I34" i="1" s="1"/>
  <c r="H54" i="1"/>
  <c r="I54" i="1" s="1"/>
  <c r="H77" i="1"/>
  <c r="G78" i="1"/>
  <c r="G59" i="1"/>
  <c r="H59" i="1" s="1"/>
  <c r="I59" i="1" s="1"/>
  <c r="H60" i="1"/>
  <c r="I60" i="1" s="1"/>
  <c r="H71" i="1"/>
  <c r="I71" i="1" s="1"/>
  <c r="H65" i="1"/>
  <c r="I65" i="1" s="1"/>
  <c r="H64" i="1"/>
  <c r="I64" i="1" s="1"/>
  <c r="I63" i="1"/>
  <c r="G73" i="1"/>
  <c r="H73" i="1" s="1"/>
  <c r="H70" i="1"/>
  <c r="H69" i="1"/>
  <c r="G62" i="1"/>
  <c r="H56" i="1" l="1"/>
  <c r="I56" i="1" s="1"/>
  <c r="H78" i="1"/>
  <c r="I78" i="1" s="1"/>
  <c r="I70" i="1"/>
  <c r="H62" i="1"/>
  <c r="H68" i="1"/>
  <c r="I68" i="1" s="1"/>
  <c r="H67" i="1"/>
  <c r="I67" i="1" s="1"/>
  <c r="H84" i="1" l="1"/>
  <c r="G91" i="1"/>
  <c r="G79" i="1"/>
  <c r="H79" i="1" s="1"/>
  <c r="I79" i="1" s="1"/>
  <c r="G82" i="1"/>
  <c r="H82" i="1" s="1"/>
  <c r="I82" i="1" s="1"/>
  <c r="H74" i="1"/>
  <c r="I74" i="1" s="1"/>
  <c r="G90" i="1"/>
  <c r="H90" i="1" s="1"/>
  <c r="I90" i="1" s="1"/>
  <c r="G89" i="1"/>
  <c r="H89" i="1" s="1"/>
  <c r="I89" i="1" s="1"/>
  <c r="H57" i="1"/>
  <c r="I57" i="1" s="1"/>
  <c r="G87" i="1"/>
  <c r="H87" i="1" s="1"/>
  <c r="I87" i="1" s="1"/>
  <c r="G86" i="1"/>
  <c r="H86" i="1" s="1"/>
  <c r="I86" i="1" s="1"/>
  <c r="G85" i="1"/>
  <c r="H85" i="1" s="1"/>
  <c r="I85" i="1" s="1"/>
  <c r="G80" i="1"/>
  <c r="H80" i="1" s="1"/>
  <c r="I80" i="1" s="1"/>
  <c r="I72" i="1"/>
  <c r="G72" i="1"/>
  <c r="G81" i="1"/>
  <c r="H81" i="1" s="1"/>
  <c r="I81" i="1" s="1"/>
  <c r="G61" i="1"/>
  <c r="H61" i="1" s="1"/>
  <c r="I61" i="1" s="1"/>
  <c r="H76" i="1"/>
  <c r="I76" i="1" s="1"/>
  <c r="H101" i="1"/>
  <c r="I101" i="1" s="1"/>
  <c r="H95" i="1"/>
  <c r="I95" i="1" s="1"/>
  <c r="H123" i="1"/>
  <c r="I123" i="1" s="1"/>
  <c r="H124" i="1"/>
  <c r="I124" i="1" s="1"/>
  <c r="H125" i="1"/>
  <c r="I125" i="1" s="1"/>
  <c r="H122" i="1"/>
  <c r="I122" i="1" s="1"/>
  <c r="H121" i="1"/>
  <c r="I121" i="1" s="1"/>
  <c r="H119" i="1"/>
  <c r="I119" i="1" s="1"/>
  <c r="H118" i="1"/>
  <c r="I118" i="1" s="1"/>
  <c r="H117" i="1"/>
  <c r="I117" i="1" s="1"/>
  <c r="I112" i="1"/>
  <c r="I114" i="1"/>
  <c r="H115" i="1"/>
  <c r="I115" i="1" s="1"/>
  <c r="I113" i="1"/>
  <c r="H111" i="1"/>
  <c r="I111" i="1" s="1"/>
  <c r="H107" i="1"/>
  <c r="I107" i="1" s="1"/>
  <c r="I108" i="1"/>
  <c r="H109" i="1"/>
  <c r="I109" i="1" s="1"/>
  <c r="H110" i="1"/>
  <c r="I110" i="1" s="1"/>
  <c r="H83" i="1"/>
  <c r="I83" i="1" s="1"/>
  <c r="H106" i="1"/>
  <c r="I106" i="1" s="1"/>
  <c r="H105" i="1"/>
  <c r="I105" i="1" s="1"/>
  <c r="H99" i="1"/>
  <c r="I99" i="1" s="1"/>
  <c r="G104" i="1"/>
  <c r="H104" i="1" s="1"/>
  <c r="H103" i="1"/>
  <c r="I103" i="1" s="1"/>
  <c r="H102" i="1"/>
  <c r="I102" i="1" s="1"/>
  <c r="H91" i="1" l="1"/>
  <c r="I91" i="1" s="1"/>
  <c r="I104" i="1"/>
</calcChain>
</file>

<file path=xl/sharedStrings.xml><?xml version="1.0" encoding="utf-8"?>
<sst xmlns="http://schemas.openxmlformats.org/spreadsheetml/2006/main" count="1344" uniqueCount="784">
  <si>
    <t>DJEČJI DOM VRBINA SISAK</t>
  </si>
  <si>
    <t>Evidencijski broj</t>
  </si>
  <si>
    <t>Predmet ugovora</t>
  </si>
  <si>
    <t>Početak ugovora</t>
  </si>
  <si>
    <t>Završetak ugovora</t>
  </si>
  <si>
    <t>Iznos bez PDV-a</t>
  </si>
  <si>
    <t>Ukupan iznos ugovora</t>
  </si>
  <si>
    <t>Naziv ugovaratelja</t>
  </si>
  <si>
    <t>Napomena</t>
  </si>
  <si>
    <t>Iznos PDV-a</t>
  </si>
  <si>
    <t>Građevinsko - obrtnički i elektroinstalacijski radovi na lokaciji Buzetska 32, Sisak</t>
  </si>
  <si>
    <t>42/2021</t>
  </si>
  <si>
    <t>GME Elektrotehnika i građenje d.o.o.</t>
  </si>
  <si>
    <t>08.11.2021.</t>
  </si>
  <si>
    <t>15.02.2022.</t>
  </si>
  <si>
    <t>Proveden postupak jednostavne nabave za izvođenje građevinskih radova</t>
  </si>
  <si>
    <t>44/2021</t>
  </si>
  <si>
    <t>GRIV d.o.o.</t>
  </si>
  <si>
    <t>23.12.2021.</t>
  </si>
  <si>
    <t>Građevinski radovi sanacije krova na lokaciji Buzetska 32, Sisak</t>
  </si>
  <si>
    <t>19/2022</t>
  </si>
  <si>
    <t>Nabava službenog automobila</t>
  </si>
  <si>
    <t>Antares Centar d.o.o.</t>
  </si>
  <si>
    <t>14.02.2022.</t>
  </si>
  <si>
    <t>01.03.2022.</t>
  </si>
  <si>
    <t>Nije primjenjivo</t>
  </si>
  <si>
    <t>Međimurje-Plin d.o.o.</t>
  </si>
  <si>
    <t>01.09.2021.</t>
  </si>
  <si>
    <t>31.08.2022.</t>
  </si>
  <si>
    <t>Ugovoreno od strane SDUSJN-a, objedinjena nabava</t>
  </si>
  <si>
    <t>Ugovoreno od strane SDUSJN-a, objedinjena nabava prirodnog plina, Grupa 24</t>
  </si>
  <si>
    <t>Nabava za elektroničke komunikacijske usluge u nepokretnoj mreži</t>
  </si>
  <si>
    <t>Optima telekom d.d.</t>
  </si>
  <si>
    <t>21/1264552-07871</t>
  </si>
  <si>
    <t>29.01.2021.</t>
  </si>
  <si>
    <t>01.02.2022.</t>
  </si>
  <si>
    <t>Opskrba električnom energijom</t>
  </si>
  <si>
    <t>O-20-504</t>
  </si>
  <si>
    <t>HEP-Opskrba d.o.o.</t>
  </si>
  <si>
    <t>07.01.2020.</t>
  </si>
  <si>
    <t>05.01.2022.</t>
  </si>
  <si>
    <t>Nabava za elektroničke komunikacijske usluge u pokretnoj mreži</t>
  </si>
  <si>
    <t>3704/2020</t>
  </si>
  <si>
    <t>Hrvatski telekom d.d.</t>
  </si>
  <si>
    <t>01.01.2021.</t>
  </si>
  <si>
    <t>31.12.2022.</t>
  </si>
  <si>
    <t>Objedinjena nabava tekstila</t>
  </si>
  <si>
    <t>OJN-1/2020</t>
  </si>
  <si>
    <t>URIHO Ustanova za profesionalnu rehabilitaciju i zapošljavanje osoba s invaliditetom</t>
  </si>
  <si>
    <t>Ugovoreno od strane nadležnog Ministarstva</t>
  </si>
  <si>
    <t>22.02.2021.</t>
  </si>
  <si>
    <t>Ugovoreno od strane SDUSJN-a, objedinjena nabava poštanskih usluga, Grupa A</t>
  </si>
  <si>
    <t>Objedinjena nabava poštanskih usluga</t>
  </si>
  <si>
    <t>HP - Hrvatska pošta d.d.</t>
  </si>
  <si>
    <t>01.03.2020.</t>
  </si>
  <si>
    <t>28.02.2022.</t>
  </si>
  <si>
    <t>Nabava uredskog materijala</t>
  </si>
  <si>
    <t>28.02.2021.</t>
  </si>
  <si>
    <t>BIRODOM d.o.o.</t>
  </si>
  <si>
    <t>31.08.2019.</t>
  </si>
  <si>
    <t>OJN-9/2018</t>
  </si>
  <si>
    <t>Objedinjena nabava goriva - opskrba na benzinskim postajama</t>
  </si>
  <si>
    <t>INA - Industrija nafte d.d.</t>
  </si>
  <si>
    <t>31.03.2022.</t>
  </si>
  <si>
    <t>01.04.2020.</t>
  </si>
  <si>
    <t>Ugovoreno od strane SDUSJN-a, objedinjena nabava za ospkrbu gorivom na benzinskim postajama (Grupe 7, 8, i 9.)</t>
  </si>
  <si>
    <t>Ugovor o jednostavnoj nabavi robe</t>
  </si>
  <si>
    <t>PRIMA Commerce d.o.o.</t>
  </si>
  <si>
    <t>Nabava namještaja za lokaciju Buzetska 32, Sisak (kuhinja po mjeri i namještaj za sobe)</t>
  </si>
  <si>
    <t>07.07.2021.</t>
  </si>
  <si>
    <t>31.12.2021.</t>
  </si>
  <si>
    <t>43/2021</t>
  </si>
  <si>
    <t>Mlin i pekare d.o.o.</t>
  </si>
  <si>
    <t>07/2021</t>
  </si>
  <si>
    <t>08/2021</t>
  </si>
  <si>
    <t>09/2021</t>
  </si>
  <si>
    <t>18.03.2021.</t>
  </si>
  <si>
    <t>17.03.2022.</t>
  </si>
  <si>
    <t>Ugovorena kupoprodaja robe - kategorija osnovne potrepštine</t>
  </si>
  <si>
    <t>Ugovorena kupoprodaja robe - kategorija suhomesnati proizvodi</t>
  </si>
  <si>
    <t>Ugovorena kupoprodaja robe - kategorija mlijeko i mliječni proizvodi</t>
  </si>
  <si>
    <t>Mlijeko i mliječni proizvodi - namirnice</t>
  </si>
  <si>
    <t>Suhomesnati proizvodi - namirnice</t>
  </si>
  <si>
    <t>Osnovne potrepštine - namirnice</t>
  </si>
  <si>
    <t>Zdravstvena ustavnova "Ljekarne Pavlić"</t>
  </si>
  <si>
    <t>Lijekovi i materijal za zdravstvenu zaštitu</t>
  </si>
  <si>
    <t>15/2021</t>
  </si>
  <si>
    <t>09.03.2021.</t>
  </si>
  <si>
    <t>08.03.2022.</t>
  </si>
  <si>
    <r>
      <t xml:space="preserve">Ugovoreno od strane SDUSJN-a, objedinjena nabava za opskrbu električnom energijom, </t>
    </r>
    <r>
      <rPr>
        <b/>
        <sz val="12"/>
        <color theme="1"/>
        <rFont val="Times New Roman"/>
        <family val="1"/>
        <charset val="238"/>
      </rPr>
      <t>budući da nema produženja ugovora, prelazi se na zajamčenu opskrbu (NN 111/21, Članak 64. Zakona o tržištu električne energije)</t>
    </r>
  </si>
  <si>
    <t>Jednogodišnji ugovor o kupnji i prodaji materijala</t>
  </si>
  <si>
    <t>KTC d.d.</t>
  </si>
  <si>
    <t>Održavanje informatičke opreme, sistemskog i komercijalnog softvera</t>
  </si>
  <si>
    <t>37/2021</t>
  </si>
  <si>
    <t>Fokus Infoprojekt d.o.o.</t>
  </si>
  <si>
    <t>200,00 kuna po satu + PDV</t>
  </si>
  <si>
    <t>Jednogodišnji ugovor za usluge održavanja informatičke opreme i softvera</t>
  </si>
  <si>
    <t>Ugovoreno od strane SDUSJN-a, Grupa A - Uredski materijal</t>
  </si>
  <si>
    <t>Nabava odjeće i obuće za korisnike ustanove</t>
  </si>
  <si>
    <t>C&amp;A Moda Trgovina d.o.o.</t>
  </si>
  <si>
    <t>16.03.2021.</t>
  </si>
  <si>
    <t>15.03.2022.</t>
  </si>
  <si>
    <t>Jednogodišnji ugovor o nabavi odjeće i obuće za korisnike ustanove</t>
  </si>
  <si>
    <t>14.02.2021.</t>
  </si>
  <si>
    <t>VUGRINEC d.o.o.</t>
  </si>
  <si>
    <t>OJN-9/2020</t>
  </si>
  <si>
    <t>Nabava svježeg mesa za potrebe domova socijalne skrbi - objedinjena nabava</t>
  </si>
  <si>
    <t>13.02.2022.</t>
  </si>
  <si>
    <t>Ugovoreno od strane nadležnog Ministarstva, Grupa I.</t>
  </si>
  <si>
    <t>Mana moda d.o.o.</t>
  </si>
  <si>
    <t>Nabava odjeće za korisnike ustanove</t>
  </si>
  <si>
    <t>Jednogodišnji ugovor o nabavi odjeće za korisnike ustavnove</t>
  </si>
  <si>
    <t>17-1/2021</t>
  </si>
  <si>
    <t>17-2/2021</t>
  </si>
  <si>
    <t>Jednogodišnji ugovor za uslugu šišanja korisnika ustanove</t>
  </si>
  <si>
    <t>15-20-4</t>
  </si>
  <si>
    <t>Frizerske usluge za šišanje korisnika ustanove</t>
  </si>
  <si>
    <t>Studio tko te šiša j.d.o.o.</t>
  </si>
  <si>
    <t>11.03.2020.</t>
  </si>
  <si>
    <t>10.03.2021.</t>
  </si>
  <si>
    <t>30,00 kn po šišanju + PDV</t>
  </si>
  <si>
    <t>58/19</t>
  </si>
  <si>
    <t>Korištenje bazena i programa za korisnike ustanove</t>
  </si>
  <si>
    <t>Športsko rekreacijski centar Sisak</t>
  </si>
  <si>
    <t>11.09.2019.</t>
  </si>
  <si>
    <t>31.08.2020.</t>
  </si>
  <si>
    <t>Ugovor za pružanje usluge korištenja bazena i rekreacijskih aktivnosti za korisnike ustanove</t>
  </si>
  <si>
    <t>15-209</t>
  </si>
  <si>
    <t>Poslovi zaštite na radu i zaštite od požara</t>
  </si>
  <si>
    <t>Kontrol biro d.o.o.</t>
  </si>
  <si>
    <t>17.03.2020.</t>
  </si>
  <si>
    <t>Jednogodišnji ugovor za usluge zaštite od požara i zaštite na radu</t>
  </si>
  <si>
    <t>406-01/20-03</t>
  </si>
  <si>
    <t>Nabava suhomesnatih proizvoda</t>
  </si>
  <si>
    <t>Gavrilović d.o.o.</t>
  </si>
  <si>
    <t>Jednogodišnji ugovor za nabavu suhomesnatih proizvoda za potrebe ustanove</t>
  </si>
  <si>
    <t>OJN-5/2018</t>
  </si>
  <si>
    <t>Ledo plus d.o.o.</t>
  </si>
  <si>
    <t>Nabava zamrznute hrane</t>
  </si>
  <si>
    <t>24.04.2019.</t>
  </si>
  <si>
    <t>29.09.2020.</t>
  </si>
  <si>
    <t>Ugovor o nabavi zamrznute hrane za potrebe ustanove</t>
  </si>
  <si>
    <t>Makromikro grupa d.o.o.</t>
  </si>
  <si>
    <t>Nabava uredskog materijala i školskog pribora za korisnike ustanove</t>
  </si>
  <si>
    <t>16/2022</t>
  </si>
  <si>
    <t>Energoatest zaštita d.o.o.</t>
  </si>
  <si>
    <t>Ugovor za nabavu uredskog materijala i školskog pribora</t>
  </si>
  <si>
    <t>30.08.2020.</t>
  </si>
  <si>
    <t>03.01.2022.</t>
  </si>
  <si>
    <t>HEP-Elektra d.o.o.</t>
  </si>
  <si>
    <t>Naziv poslodavca:</t>
  </si>
  <si>
    <t>Matični broj:</t>
  </si>
  <si>
    <t>Sjedište (mjesto i adresa):</t>
  </si>
  <si>
    <t>SISAK, KRALJA TOMISLAVA 16, od dana 10.5.2021. Ulica lipa 11</t>
  </si>
  <si>
    <t>OIB:</t>
  </si>
  <si>
    <t>EVIDENCIJA O RADNICIMA</t>
  </si>
  <si>
    <t>Ime i prezime</t>
  </si>
  <si>
    <t>OIB</t>
  </si>
  <si>
    <t>Spol</t>
  </si>
  <si>
    <t>Dan, mjesec i godina rođenja</t>
  </si>
  <si>
    <t>Mjesto rođenja,a ako je mjesto rođenja izvan RH i podatak o državi rođenja</t>
  </si>
  <si>
    <t>Državljanstvo</t>
  </si>
  <si>
    <t>Prebivalište, odnosno boravište</t>
  </si>
  <si>
    <t>Dozvola za boravak i rad ili potvrdao prijavi rada, ako je radnik stranac i ako ih je obvezan imati</t>
  </si>
  <si>
    <t>Stručno obrazovanje te posebni ispiti, tečajevi i sl.</t>
  </si>
  <si>
    <t>Dan početka rada</t>
  </si>
  <si>
    <t>Zanimanje, naziv posla, odnosno narav i vrsta rada koje radnik obavlja</t>
  </si>
  <si>
    <t>Naznaka je li ugovor o radu sklopljen na određeno ili neodređeno vrijeme te očekivano trajanje ugovora o radu na određeno vrijeme</t>
  </si>
  <si>
    <t>Mjesto rada, a ako ne postoji stalno ili glavno mjesto rada, napomenu da se rad obavlja na različitim mjestima</t>
  </si>
  <si>
    <t>Ugovoreno tjedno radno vrijeme</t>
  </si>
  <si>
    <t>Mirovinski staž do početka rada kod poslodavca</t>
  </si>
  <si>
    <t>Vrijeme mirovanja radnog odnosa</t>
  </si>
  <si>
    <t>Dan prestanka radnog odnosa</t>
  </si>
  <si>
    <t>Razlog prestanka radnog odnosa</t>
  </si>
  <si>
    <t>M</t>
  </si>
  <si>
    <t>Ž</t>
  </si>
  <si>
    <t>Određeno puno radno vrijeme</t>
  </si>
  <si>
    <t>Propisano skraćeno radno vrijeme u satima</t>
  </si>
  <si>
    <t>Tatjana Gašpar</t>
  </si>
  <si>
    <t>06346735922</t>
  </si>
  <si>
    <t>21.04.1964.</t>
  </si>
  <si>
    <t>Sisak</t>
  </si>
  <si>
    <t>Hrvatsko</t>
  </si>
  <si>
    <t xml:space="preserve">Marijana Celjaka 7, 44000 Sisak </t>
  </si>
  <si>
    <t>SSS, kuhar, slastičar</t>
  </si>
  <si>
    <t>10.02.2018.</t>
  </si>
  <si>
    <t>SSS kuhar, kuharica</t>
  </si>
  <si>
    <t>Suglasnost MDOMSP-a Ugovor na određeno vrijeme do povratka kuharice s bolovanja - S. Smuđ</t>
  </si>
  <si>
    <t>Kuharica</t>
  </si>
  <si>
    <t>8h</t>
  </si>
  <si>
    <t>7 mj., 5 dana</t>
  </si>
  <si>
    <t>27.03.2018.</t>
  </si>
  <si>
    <t>Istek Ugovora o radu zbog povratka kuharice s bolovanja</t>
  </si>
  <si>
    <t>Jasminka Brdar - Repustić</t>
  </si>
  <si>
    <t>01.12.1967.</t>
  </si>
  <si>
    <t>Ulica Ivana Bakrana 7, 44000 Sisak</t>
  </si>
  <si>
    <t>SSS, kuhar</t>
  </si>
  <si>
    <t>16.02.2018.</t>
  </si>
  <si>
    <t>Suglasnost MDOMSP-a Ugovor na određeno vrijeme do povratka kuharice s bolovanja - D. Raković</t>
  </si>
  <si>
    <t>11 god., 8 mj., 3 dana</t>
  </si>
  <si>
    <t>22.02.2018.</t>
  </si>
  <si>
    <t>Ljubica Stanić</t>
  </si>
  <si>
    <t>10.06.1965.</t>
  </si>
  <si>
    <t>Staro Pračno 1, 44000 Sisak</t>
  </si>
  <si>
    <t>KV, Ugostiteljska škola</t>
  </si>
  <si>
    <t>KV kuhar,  kuharica</t>
  </si>
  <si>
    <t>9 god., 2 mj., 3 dana</t>
  </si>
  <si>
    <t>20.06.2018.</t>
  </si>
  <si>
    <t>Đurđica Pavešić Herkov</t>
  </si>
  <si>
    <t>10.01.1969.</t>
  </si>
  <si>
    <t>Hrvatska Kostajnica</t>
  </si>
  <si>
    <t>Ulica Davorina Trstenjaka 64, 44430 Hrvatska Kostajnica</t>
  </si>
  <si>
    <t>VSS, filozofski fakultet, profesor pedagogije, magistar znanosti</t>
  </si>
  <si>
    <t>16.07.2018.</t>
  </si>
  <si>
    <t>VSS, mr. Ravnateljica ustanove socijalnog rada, Ravnateljica Dječjeg doma</t>
  </si>
  <si>
    <t>Ugovor sklopljen na određeno vrijeme, trajanje Ugovora 4 godine</t>
  </si>
  <si>
    <t>Ravnateljica Dječjeg doma</t>
  </si>
  <si>
    <t>24 god., 5 mj., 11 dana</t>
  </si>
  <si>
    <t>Ivona Hodak</t>
  </si>
  <si>
    <t>30.07.1970.</t>
  </si>
  <si>
    <t>Dr. Josipa Nemca 22, 44250 Petrinja</t>
  </si>
  <si>
    <t>Magistra socijalnog rada</t>
  </si>
  <si>
    <t>VSS, Odgojitelj u Dječjem domu</t>
  </si>
  <si>
    <t>Neodređeno vrijeme</t>
  </si>
  <si>
    <t>Odgojitelj</t>
  </si>
  <si>
    <t>11 god., 11 mj., 9 dana</t>
  </si>
  <si>
    <t>06364735922</t>
  </si>
  <si>
    <t>Marijana Celjaka 7, 44000 Sisak</t>
  </si>
  <si>
    <t>02.09.2018.</t>
  </si>
  <si>
    <t>SSS kuhar, pomoćna kuharica</t>
  </si>
  <si>
    <t>Suglasnost MDOMSP-a Određeno vrijeme s nepunim radnim vremenom do povratka s bolovanja</t>
  </si>
  <si>
    <t>Pomoćna kuharica</t>
  </si>
  <si>
    <t>4h</t>
  </si>
  <si>
    <t>7 god 8 mj., 22 dana</t>
  </si>
  <si>
    <t>18.09.2018.</t>
  </si>
  <si>
    <t>Prestanak Ugovora o radu zbog povratka kuharice s bolovanja</t>
  </si>
  <si>
    <t>20.09.2018.</t>
  </si>
  <si>
    <t>SSS KUHAR, kuharica</t>
  </si>
  <si>
    <t>Suglasnost MDOMSP-A Određeno puno radno vrijeme so povratka s bolovanja</t>
  </si>
  <si>
    <t>7 god 9 mj., 7 dana</t>
  </si>
  <si>
    <t>19.11.2018.</t>
  </si>
  <si>
    <t>15.10.2018.</t>
  </si>
  <si>
    <t>KV kuhar, pomoćna kuharica</t>
  </si>
  <si>
    <t>Suglasnost MDOMSP-a Određeno nepuno radno vrijeme do povratka skuharice s bolovanja</t>
  </si>
  <si>
    <t>9 god., 6 mj., 3 dana</t>
  </si>
  <si>
    <t>19.02.2019.</t>
  </si>
  <si>
    <t>20.02.2019.</t>
  </si>
  <si>
    <t>Pralja/ glačara</t>
  </si>
  <si>
    <t>Ugovor sklopljen na određeno vrijeme s punim radnim vremenom zbog odlaska pralje u mirovinu</t>
  </si>
  <si>
    <t>Pralja/glačara/ vešeraj</t>
  </si>
  <si>
    <t>10 god., 1 mj., 17 dana</t>
  </si>
  <si>
    <t>Aneks Ugovora o radu, sklopljen Ugovor o radu na neodređeno radno vrijeme</t>
  </si>
  <si>
    <t xml:space="preserve">Tena Kostanjšek Lupis </t>
  </si>
  <si>
    <t>13.07.1985.</t>
  </si>
  <si>
    <t>Augusta Cesarca 117, 44000 Sisak</t>
  </si>
  <si>
    <t>VSS, pravni fakultet, magistra socijalnog rada</t>
  </si>
  <si>
    <t>13.03.2019.</t>
  </si>
  <si>
    <t>Ugovor sklopljen na određeno vrijeme dopovratka N. Novaković sa porodiljnog dopusta</t>
  </si>
  <si>
    <t>Odgajateljica</t>
  </si>
  <si>
    <t>1 god., 0 mj., 23 dana</t>
  </si>
  <si>
    <t>22.01.2020.</t>
  </si>
  <si>
    <t xml:space="preserve">Sporazumni raskid </t>
  </si>
  <si>
    <t>03.05.2019.</t>
  </si>
  <si>
    <t>Suglasnost MDOMSP-a, Ugovor sklopljen na određeno vrijeme do povratka kuharice s bolovanja</t>
  </si>
  <si>
    <t>7 god, 1 mj., 12 dana</t>
  </si>
  <si>
    <t>26.07.2019.</t>
  </si>
  <si>
    <t>Istek Ugovora o radu</t>
  </si>
  <si>
    <t>Tanja Marković Peškir</t>
  </si>
  <si>
    <t>15.04.1991.</t>
  </si>
  <si>
    <t>Hrvatski narodni preporod 15, Mošćenica</t>
  </si>
  <si>
    <t>VSS, Magistra socijalnog rada</t>
  </si>
  <si>
    <t>22.05.2019.</t>
  </si>
  <si>
    <t>VSS Mag. Soc. rada, socijalna radnica</t>
  </si>
  <si>
    <t>Ugovor sklopljen na određeno vrijeme do povratka socijalne radnice s porodiljnog</t>
  </si>
  <si>
    <t>Socijalni radnik</t>
  </si>
  <si>
    <t>1 god 3 mj 3 dana</t>
  </si>
  <si>
    <t>11.09.2020.</t>
  </si>
  <si>
    <t>Biljana Domitrović</t>
  </si>
  <si>
    <t>18.08.1972.</t>
  </si>
  <si>
    <t>Hrastelnica 178, Sisak</t>
  </si>
  <si>
    <t>NKV, Osnovna škola</t>
  </si>
  <si>
    <t>02.09.2019.</t>
  </si>
  <si>
    <t>Čistačica</t>
  </si>
  <si>
    <t>Ugovor o radu na određeno vrijeme</t>
  </si>
  <si>
    <t>3 god 3mj 8 dana</t>
  </si>
  <si>
    <t>06.12.2019.</t>
  </si>
  <si>
    <t xml:space="preserve">Marijana Validžić </t>
  </si>
  <si>
    <t>29.04.1967.</t>
  </si>
  <si>
    <t>Dr. Ive Pedišića 2, Sisak</t>
  </si>
  <si>
    <t>SSS</t>
  </si>
  <si>
    <t>08.01.2020.</t>
  </si>
  <si>
    <t>Pomoćni kuhar</t>
  </si>
  <si>
    <t>Ugovor o radu na određeno vrijeme s nepunim radnim vremenom</t>
  </si>
  <si>
    <t>5 god 10 mj 4 dana</t>
  </si>
  <si>
    <t>31.01.2020.</t>
  </si>
  <si>
    <t>Sporazum radnika i poslodavca</t>
  </si>
  <si>
    <t>Andrea Simić</t>
  </si>
  <si>
    <t>09.09.1987.</t>
  </si>
  <si>
    <t>Slavinski Brod</t>
  </si>
  <si>
    <t>Vladimira Stahuljaka odv.3, 44250 Petrinja</t>
  </si>
  <si>
    <t>VSS, Magistra primarnog obrazovanja</t>
  </si>
  <si>
    <t>27.01.2020.</t>
  </si>
  <si>
    <t>VSS, Mag. Primarnog obrazovanja, odgojitelj</t>
  </si>
  <si>
    <t xml:space="preserve">Ugovor o radu na određeno vrijeme </t>
  </si>
  <si>
    <t>Odgojiteljica</t>
  </si>
  <si>
    <t>3 god 8 mj 21 dan</t>
  </si>
  <si>
    <t>18.04.2020.</t>
  </si>
  <si>
    <t>Anita Tustec</t>
  </si>
  <si>
    <t>27.04.1976.</t>
  </si>
  <si>
    <t>Strelečko naselje, Marijana Celjaka 38A p/n, Sisak</t>
  </si>
  <si>
    <t>SSS, Kuhar</t>
  </si>
  <si>
    <t>03.02.2020.</t>
  </si>
  <si>
    <t>SSS Kuhar</t>
  </si>
  <si>
    <t>Ugovor o radu na određeno vrijeme do povratka pomoćne kuharice s bolovanja - J. Besednik</t>
  </si>
  <si>
    <t>9 god., 4 mj., 11 dana</t>
  </si>
  <si>
    <t>30.04.2020.</t>
  </si>
  <si>
    <t>Marija Šterc</t>
  </si>
  <si>
    <t>11.11.1992.</t>
  </si>
  <si>
    <t>Desna Martinska Ves 71, 44201 Martinska Ves</t>
  </si>
  <si>
    <t>SSS, ekonomist</t>
  </si>
  <si>
    <t>Administrativni referent/blagajnik/ekonom</t>
  </si>
  <si>
    <t>Ugovor o radu na određeno vrijeme do povratka na rad</t>
  </si>
  <si>
    <t>Administrativni refrent/blagajnik/ekonom</t>
  </si>
  <si>
    <t>3god 1 mj 1 dan</t>
  </si>
  <si>
    <t>29.08.2020.</t>
  </si>
  <si>
    <t>Iskra Radošević</t>
  </si>
  <si>
    <t>20.03.1994.</t>
  </si>
  <si>
    <t>Ulica grada Vukovara 34, 44000 Sisak</t>
  </si>
  <si>
    <t>07.02.2020.</t>
  </si>
  <si>
    <t>4mj 14 daNA</t>
  </si>
  <si>
    <t>31.05.2020.</t>
  </si>
  <si>
    <t>04.06.2020.</t>
  </si>
  <si>
    <t>Ugovor o radu na određeno vrijeme do povratka  kuharice na rad - S. Smuđ</t>
  </si>
  <si>
    <t>9 god, 5mj, 25 dana</t>
  </si>
  <si>
    <t>04.09.2020.</t>
  </si>
  <si>
    <t>Irena Grmovšek</t>
  </si>
  <si>
    <t>24.11.1985.</t>
  </si>
  <si>
    <t>Karlovac</t>
  </si>
  <si>
    <t>Ulica braće Čulig 17, Sisak</t>
  </si>
  <si>
    <t>VSS, psiholog</t>
  </si>
  <si>
    <t>01.07.2020.</t>
  </si>
  <si>
    <t>Psiholog 4h; Odgajatelj 4h</t>
  </si>
  <si>
    <t>Neodređeno vrijeme s punim radnim vremenom</t>
  </si>
  <si>
    <t>Psiholog, odgojiteljica</t>
  </si>
  <si>
    <t>4h + 4h</t>
  </si>
  <si>
    <t>2 god, 4mj, 21 dan</t>
  </si>
  <si>
    <t>01.04.2021.</t>
  </si>
  <si>
    <t>Aneks Ugovora o radu, od dana 06.08.2013. zaposlena na neodređeno nepuno radno vrijeme na mjestu psihologa u trajanju od 4h,  dana 1.7.2020 radnica ima nadopunu do punog radnog vremena na mjestu odgojiteljice, nadopuna za Nevenu Novaković do 31.03.2021. kada se vraća opet na neodređeno nepuno radno vrijeme u trajanju od 4h na mjestu psihologa, istek Ugovora o radu te vraćanje  na rad na neodređeno nepuno radno vrijeme</t>
  </si>
  <si>
    <t>9.7.2020.</t>
  </si>
  <si>
    <t>Ugovor o radu na određeno vrijeme - zamjena za I. Hodak</t>
  </si>
  <si>
    <t>8mj 7dana</t>
  </si>
  <si>
    <t>21.7.2020.</t>
  </si>
  <si>
    <t>Mario Dorić</t>
  </si>
  <si>
    <t>22.07.1970.</t>
  </si>
  <si>
    <t>Brezovičkog odreda 134, 44000 Sisak</t>
  </si>
  <si>
    <t>SSS, strojarski tehničar</t>
  </si>
  <si>
    <t>6.8.2020.</t>
  </si>
  <si>
    <t>Kućni majstor</t>
  </si>
  <si>
    <t>Ugovor na neodređeno vrijeme</t>
  </si>
  <si>
    <t>25g 8mj 17 dana</t>
  </si>
  <si>
    <t>Matija Lavrnja</t>
  </si>
  <si>
    <t>16.10.1983.</t>
  </si>
  <si>
    <t>Hercegovačka 22, 44000 Sisak</t>
  </si>
  <si>
    <t>SSS, ekoonomist</t>
  </si>
  <si>
    <t>22.06.2018.</t>
  </si>
  <si>
    <t>ekonom, blagajnik</t>
  </si>
  <si>
    <t>Ugovor o radu na neodređeno vrijeme</t>
  </si>
  <si>
    <t>Ekonom,blagajnik</t>
  </si>
  <si>
    <t>09g 5mj</t>
  </si>
  <si>
    <t>Sporazumni raskid Ugovora na neodređeno vrijeme</t>
  </si>
  <si>
    <t>01.09.2020.</t>
  </si>
  <si>
    <t>Računovodstveni referent</t>
  </si>
  <si>
    <t>Suglasnost MDOMSP-a, Ugovor o radu na određeno vrijeme do povratka na rad - D. Beloglavec</t>
  </si>
  <si>
    <t>3g 7mj 28d</t>
  </si>
  <si>
    <t>05.10.2020.</t>
  </si>
  <si>
    <t>Sporazumni raskid Ugovora o radu na određeno puno radno vrijeme</t>
  </si>
  <si>
    <t>12.09.2020.</t>
  </si>
  <si>
    <t>Suglasnost MDOMSP-a, Ugovor o radu na određeno nepuno radno vrijeme</t>
  </si>
  <si>
    <t>2g 6mj 23d</t>
  </si>
  <si>
    <t>31.8.2021.</t>
  </si>
  <si>
    <t>istek ugovora o radu na određeno nepuno radno vrijeme</t>
  </si>
  <si>
    <t>zamjena do početka rada u punom radnom vremenu Ines Grgurinović kojoj je priznat rad u skraćenom radnom vremenu radi njege djeteta s težim smetnjama u razvoju</t>
  </si>
  <si>
    <t>06.10.2020.</t>
  </si>
  <si>
    <t xml:space="preserve">Suglasnost MDOMSP-a, Ugovor o radu na neodređeno vrijeme </t>
  </si>
  <si>
    <t>Josip Smernić</t>
  </si>
  <si>
    <t>10.08.1993.</t>
  </si>
  <si>
    <t>Otrvo 18, 44202 Topolovac</t>
  </si>
  <si>
    <t>VSS, Magistar povijesti</t>
  </si>
  <si>
    <t>13.10.2020.</t>
  </si>
  <si>
    <t>Suglasnost MDOMSP-a, Ugovor o radu na određeno puno radno vrijeme do povratka na rad - Ivona Hodak</t>
  </si>
  <si>
    <t>Odgojitelj u Dječjem domu</t>
  </si>
  <si>
    <t>1g 5mj 25d</t>
  </si>
  <si>
    <t>30.11.2020.</t>
  </si>
  <si>
    <t>Istek Ugovora o radu zbog povratka odgajateljice s bolovanja</t>
  </si>
  <si>
    <t>Ivan Kirinčić</t>
  </si>
  <si>
    <t>30.09.1953.</t>
  </si>
  <si>
    <t>Čakanac</t>
  </si>
  <si>
    <t>Staro Pračno, Drugi lijevi odvojak 1, 44000 Sisak; Rimska 27, 44000 Sisak</t>
  </si>
  <si>
    <t>Profesor pedagogije i sociologije</t>
  </si>
  <si>
    <t>20.10.2020.</t>
  </si>
  <si>
    <t>39g 2mj 11d</t>
  </si>
  <si>
    <t>05.03.2021.</t>
  </si>
  <si>
    <t>Izvanredni otkaz</t>
  </si>
  <si>
    <t>zamjena do početka rada u punom radnom vremenu Ines Grgurinović kojoj je priznat rad u skraćenom radnom vremenu radi njege djeteta s težim smetnjama u razvoju, odnosno do povratka na rad Tanje Marković Peškir s bolovanja</t>
  </si>
  <si>
    <t>3.11.2020.</t>
  </si>
  <si>
    <t>25.12.2020.</t>
  </si>
  <si>
    <t>Istek Ugovora o radu zbog povratka odsutne radnice s bolovanja</t>
  </si>
  <si>
    <t>Dijana Šipuš</t>
  </si>
  <si>
    <t>56399709943</t>
  </si>
  <si>
    <t>23.08.1990.</t>
  </si>
  <si>
    <t>Vareš,. BiH</t>
  </si>
  <si>
    <t>Hercegovačka 26, 44000 Sisak</t>
  </si>
  <si>
    <t>06.11.2020.</t>
  </si>
  <si>
    <t>Pomoćni radnik u kuhinji</t>
  </si>
  <si>
    <t>Suglasnost MRMOSP-a, Ugovor na određeno nepuno radno vrijeme - zamjena J. Besednik</t>
  </si>
  <si>
    <t>6mj 29d</t>
  </si>
  <si>
    <t>Ana Rosanda Ćaćić-Arapović</t>
  </si>
  <si>
    <t>92327488171</t>
  </si>
  <si>
    <t>02.03.1981.</t>
  </si>
  <si>
    <t>Zagreb</t>
  </si>
  <si>
    <t>Miramarska 13 c, Zagreb</t>
  </si>
  <si>
    <t>VSS, Magistra psihologije, profesor socijalni pedagog</t>
  </si>
  <si>
    <t>28.12.2020.</t>
  </si>
  <si>
    <t>Stručni radnik I vrste zvanja  odgajatelj u Odjelu smještaja, organiziranog stanovanja i boravka</t>
  </si>
  <si>
    <t xml:space="preserve">Suglasnost MRMOSP-a, Ugovor na određeno puno radno vrijeme </t>
  </si>
  <si>
    <t>09g01mj29dana</t>
  </si>
  <si>
    <t>04.05.2021.</t>
  </si>
  <si>
    <t>Davor Beloglavec</t>
  </si>
  <si>
    <t>68232788545</t>
  </si>
  <si>
    <t>Galdovačka 112A, Sisak</t>
  </si>
  <si>
    <t>VSS, diplomirani ekonomist</t>
  </si>
  <si>
    <t>09.09.2014.</t>
  </si>
  <si>
    <t>voditelj računovodstva</t>
  </si>
  <si>
    <t>04g02mj29dana</t>
  </si>
  <si>
    <t>31.12.2020.</t>
  </si>
  <si>
    <t>Otkaz radnika</t>
  </si>
  <si>
    <t>Martin Topalović</t>
  </si>
  <si>
    <t>97986775341</t>
  </si>
  <si>
    <t>26.07.1994.</t>
  </si>
  <si>
    <t>Braće Radić 4, Mošćenica</t>
  </si>
  <si>
    <t>VSS, magistar ekonomije</t>
  </si>
  <si>
    <t>04.01.2021.</t>
  </si>
  <si>
    <t>Suglasnost MRMSOSP-a, Ugovor o radu na neodređeno vrijeme</t>
  </si>
  <si>
    <t>01g00mj03dana</t>
  </si>
  <si>
    <t xml:space="preserve">Sanda Lipovac </t>
  </si>
  <si>
    <t>12514909593</t>
  </si>
  <si>
    <t>25.02.1992.</t>
  </si>
  <si>
    <t>Kutinska cesta 153, Novo selo Palanječko, Sisak</t>
  </si>
  <si>
    <t>magistra primarnog obrazovanja</t>
  </si>
  <si>
    <t>06.01.2021.</t>
  </si>
  <si>
    <t>01g05mj29dana</t>
  </si>
  <si>
    <t>01.4.2021.</t>
  </si>
  <si>
    <t xml:space="preserve">Psiholog </t>
  </si>
  <si>
    <t>Ugovor o radu na neodređeno nepuno radno vrijeme</t>
  </si>
  <si>
    <t>05g6mj6dana</t>
  </si>
  <si>
    <t>Sporazumni raskid Ugovora o radu na neodređeno nepuno radno vrijeme</t>
  </si>
  <si>
    <t>Magdalena Ivnik</t>
  </si>
  <si>
    <t>07.07.1992.</t>
  </si>
  <si>
    <t>J.J.Strossmayera 37, Mošćenica</t>
  </si>
  <si>
    <t>VSS, magistra psihologije</t>
  </si>
  <si>
    <t>23.11.2021.</t>
  </si>
  <si>
    <t>Stručni radnik I vrste zvanja  - psiholog</t>
  </si>
  <si>
    <t>Ugovor o radu na neodređeno puno radno vrijeme</t>
  </si>
  <si>
    <t>03g10mj22dana</t>
  </si>
  <si>
    <t>Marija Elena Somić</t>
  </si>
  <si>
    <t>23.11.1996.</t>
  </si>
  <si>
    <t>Buzetska ulica 1A, Sisak</t>
  </si>
  <si>
    <t>10.01.2022.</t>
  </si>
  <si>
    <t>01g00mj00dana</t>
  </si>
  <si>
    <t>Suglasnost Ministarstva za zapošljavanje radnika na neodređene puno radno vrijeme KLASA: 100-01/21-02/464, URBROJ: 524-08-01-02/4-21-2</t>
  </si>
  <si>
    <t>Mirna Prevendar</t>
  </si>
  <si>
    <t>7.2.1996.</t>
  </si>
  <si>
    <t>Nikole Tesle 2, Popovača</t>
  </si>
  <si>
    <t>01g11mj16dana</t>
  </si>
  <si>
    <t>Mὒnchen, SR Njemačka</t>
  </si>
  <si>
    <t>18.03.2022.</t>
  </si>
  <si>
    <t>Opskrba prirodnim plinom</t>
  </si>
  <si>
    <t>Proveden postupak jednostavne nabave za kupovinu službenog automobila</t>
  </si>
  <si>
    <t>Ugovoreno od strane SDUSJN-a, objedinjena nabava poštanskih usluga, Grupa 1</t>
  </si>
  <si>
    <t>29.02.2024.</t>
  </si>
  <si>
    <t>01/22</t>
  </si>
  <si>
    <t>Sinkronizirano plivanje - KSP članarina</t>
  </si>
  <si>
    <t>KSP Sisak</t>
  </si>
  <si>
    <t>Ugovor za kulturno-zabavne potrebe korisnika Ustanove za 2022. godinu</t>
  </si>
  <si>
    <t>28/22</t>
  </si>
  <si>
    <t>ŠRC Sisak</t>
  </si>
  <si>
    <t>Korištenje prostora i programa</t>
  </si>
  <si>
    <t>10,00 kn po osobi</t>
  </si>
  <si>
    <t>8,00 kn po osobi</t>
  </si>
  <si>
    <t>2,00 kn po osobi</t>
  </si>
  <si>
    <t>05.04.2022.</t>
  </si>
  <si>
    <t>04.04.2023.</t>
  </si>
  <si>
    <t>Jednogodišnji ugovor za nabavu mlijeka i mliječnih proizvoda za potrebe Ustanove</t>
  </si>
  <si>
    <t>Nabava svježeg mesa za potrebe domova socijalne skrbi</t>
  </si>
  <si>
    <t>25.03.2022.</t>
  </si>
  <si>
    <t>24.03.2023.</t>
  </si>
  <si>
    <t>Jednogodišnji ugovor za nabavu osnovnih potrepština za potrebe korisnika Ustanove</t>
  </si>
  <si>
    <t>PROMES CVANCIGER d.o.o.</t>
  </si>
  <si>
    <t>17.03.2023.</t>
  </si>
  <si>
    <t>Jednogodišnji ugovor o nabavi suhomesnatih proizvoda za potrebe korisnika Ustanove</t>
  </si>
  <si>
    <t>431-03/22-01/7</t>
  </si>
  <si>
    <t>431-03/22-01/4</t>
  </si>
  <si>
    <t>431-03/22-01/5</t>
  </si>
  <si>
    <t>431-03/22-01/6</t>
  </si>
  <si>
    <t>23.03.2022.</t>
  </si>
  <si>
    <t>22.03.2023.</t>
  </si>
  <si>
    <t>Jednogodišnji ugovor o nabavi svježeg mesa za potrebe korisnika Ustanove</t>
  </si>
  <si>
    <t>Nabava voća i povrća za potrebe domova socijalne skrbi</t>
  </si>
  <si>
    <t>431-03/22-01/3</t>
  </si>
  <si>
    <t>Jednogodišnji ugovor o nabavi voća i povrća za potrebe korisnika Ustanove</t>
  </si>
  <si>
    <t>11.03.2022.</t>
  </si>
  <si>
    <t>10.03.2023.</t>
  </si>
  <si>
    <t>Jedinogodišnji ugovor za nabavu lijekova i medicinskog mat. za potrebe korisnika</t>
  </si>
  <si>
    <t>09/2022</t>
  </si>
  <si>
    <t>Jednogodišnji ugovor za nabavu uredskog materijala za potrebe Ustanove</t>
  </si>
  <si>
    <t>M.T. uredska oprema d.o.o.</t>
  </si>
  <si>
    <t>Opskrba električnom energijom zajamčena opskrba</t>
  </si>
  <si>
    <t>0003-2022-3008316598</t>
  </si>
  <si>
    <t>neodređeno - do pokretanja postupka SDUSJN-a</t>
  </si>
  <si>
    <t>08.04.2022.</t>
  </si>
  <si>
    <t>Zajamčena opskrba električnom energijom (NN 111/21, Članak 64. Zakona o tržištu električne energije)</t>
  </si>
  <si>
    <t>Usluga Interneta u organiziranom stanovanju uz povremenu podršku</t>
  </si>
  <si>
    <t>A1 Hrvatska d.o.o.</t>
  </si>
  <si>
    <t>431-03/21-01/12</t>
  </si>
  <si>
    <t>15-22-5</t>
  </si>
  <si>
    <t>15-22-4</t>
  </si>
  <si>
    <t>C&amp;A moda trgovina d.o.o.</t>
  </si>
  <si>
    <t>MANA moda d.o.o.</t>
  </si>
  <si>
    <t>16.03.2022.</t>
  </si>
  <si>
    <t>15.03.2023.</t>
  </si>
  <si>
    <t>02.05.2022.</t>
  </si>
  <si>
    <t>404-01/22-01/2</t>
  </si>
  <si>
    <t>Građevinski radovi izvođenja sustava zaštite djelovanja od munje i uzemljenja</t>
  </si>
  <si>
    <t>02.06.2022.</t>
  </si>
  <si>
    <t>02.04.2022.</t>
  </si>
  <si>
    <t>160,00 kn po osobi</t>
  </si>
  <si>
    <t>40,00 kn po osobi</t>
  </si>
  <si>
    <t>200,00 kn po osobi</t>
  </si>
  <si>
    <t>Opskrba električnom energijom - objedinjena nabava</t>
  </si>
  <si>
    <t>Ugovoreno od strane SDUSJN-a, objedinjena nabava za opskrbu el. energijom</t>
  </si>
  <si>
    <t>02/2022</t>
  </si>
  <si>
    <t>23.05.2022.</t>
  </si>
  <si>
    <t>24.05.2023.</t>
  </si>
  <si>
    <t>31.05.2024.</t>
  </si>
  <si>
    <t>01.06.2022.</t>
  </si>
  <si>
    <t>01.09.2022.</t>
  </si>
  <si>
    <t>31.08.2023.</t>
  </si>
  <si>
    <t>Ugovor o djelu - izlučivanje arhive</t>
  </si>
  <si>
    <t>Fizička osoba - V.Đ.</t>
  </si>
  <si>
    <t>036-03/22-03/1</t>
  </si>
  <si>
    <t>12.09.2022.</t>
  </si>
  <si>
    <t>Ugovor o djelu za izlučivanje arhivske građe na lokaciji Kralja Tomislava 16, Sisak</t>
  </si>
  <si>
    <t>05.10.2022.</t>
  </si>
  <si>
    <t>29/2022</t>
  </si>
  <si>
    <t>31.12.2023.</t>
  </si>
  <si>
    <t>15.12.2022.</t>
  </si>
  <si>
    <t>14.03.2023.</t>
  </si>
  <si>
    <t>Tromjesečni ugovor za nabavu kruha i pekarskih proizvoda za potrebe Ustanove</t>
  </si>
  <si>
    <t>Nabava kruha i pekarskih proizvoda za potrebe ustanove - namirnice</t>
  </si>
  <si>
    <t>26,54 eura po satu + PDV</t>
  </si>
  <si>
    <t>2498/22</t>
  </si>
  <si>
    <t>01.01.2023.</t>
  </si>
  <si>
    <t>31.12.2024.</t>
  </si>
  <si>
    <t>325252/22</t>
  </si>
  <si>
    <t>Ugovor o kupoprodaji trgovačke robe</t>
  </si>
  <si>
    <t>PEVEX D.D.</t>
  </si>
  <si>
    <t>24.02.2022.</t>
  </si>
  <si>
    <t>23.02.2023.</t>
  </si>
  <si>
    <t>Ugovor o kupoprodaji trgovačke robe (dodatak ugovoru za jednogodišnje razdoblje)</t>
  </si>
  <si>
    <t>2176/05-29-23-75</t>
  </si>
  <si>
    <t>20.01.2023.</t>
  </si>
  <si>
    <t>Ugovor za kulturno-zabavne potrebe korisnika Ustanove za 2023. godinu</t>
  </si>
  <si>
    <t>1,60 EUR po osobi</t>
  </si>
  <si>
    <t>0,40 EUR po osobi</t>
  </si>
  <si>
    <t>2,00 EUR po osobi</t>
  </si>
  <si>
    <t>do sklapanja novog Okvirnog sporazuma od strane SDUSJN-a</t>
  </si>
  <si>
    <t>Ugovor o kupoprodaji službenog vozila</t>
  </si>
  <si>
    <t>406-05/22-01/3</t>
  </si>
  <si>
    <t>Autokuća Cindrić d.o.o.</t>
  </si>
  <si>
    <t>07.02.2023.</t>
  </si>
  <si>
    <t>07.03.2023.</t>
  </si>
  <si>
    <t>Ugovor o kupoprodaji službenog vozila za potrebe Ustanova socijalne skrbi, iz sredstava MROSP-a</t>
  </si>
  <si>
    <t>406-06/23-02/10</t>
  </si>
  <si>
    <t>Nabava odjeće za korisnike Ustanove</t>
  </si>
  <si>
    <t>16.03.2023.</t>
  </si>
  <si>
    <t>15.03.2024.</t>
  </si>
  <si>
    <t>Jednogodišnji ugovor o nabavi odjeće za korisnike Ustanove</t>
  </si>
  <si>
    <t>17.03.2024.</t>
  </si>
  <si>
    <t>18.03.2023.</t>
  </si>
  <si>
    <t>406-06/23-02/9</t>
  </si>
  <si>
    <t>30,00 eura po satu + PDV</t>
  </si>
  <si>
    <t>406-06/23-02/6</t>
  </si>
  <si>
    <t>406-06/23-02/5</t>
  </si>
  <si>
    <t>23.03.2023.</t>
  </si>
  <si>
    <t>22.03.2024.</t>
  </si>
  <si>
    <t>406-06/23-02/8</t>
  </si>
  <si>
    <t>10.03.2024.</t>
  </si>
  <si>
    <t>406-06/23-02/4</t>
  </si>
  <si>
    <t>25.03.2023.</t>
  </si>
  <si>
    <t>24.03.2024.</t>
  </si>
  <si>
    <t>406-06/23-02/7</t>
  </si>
  <si>
    <t>24.02.2023.</t>
  </si>
  <si>
    <t>23.02.2024.</t>
  </si>
  <si>
    <t>Nabava kruha i pekarskih proizvoda</t>
  </si>
  <si>
    <t>406-06/23-02/2</t>
  </si>
  <si>
    <t>14.03.2024.</t>
  </si>
  <si>
    <t>Jednogodišnji ugovor za nabavu kruha i pekarskih proizvoda za potrebe korisnika Ustanove</t>
  </si>
  <si>
    <t>406-06/23-02/3</t>
  </si>
  <si>
    <t>Nabava mlijeka i mlječnih proizvoda</t>
  </si>
  <si>
    <t>05.04.2023.</t>
  </si>
  <si>
    <t>Jednogodišnji ugovor o nabavi mlijeka i mlječnih proizvoda za potrebe korisnika Ustanove</t>
  </si>
  <si>
    <t>11.03.2023.</t>
  </si>
  <si>
    <t>04.04.2024.</t>
  </si>
  <si>
    <t>Ugovoreno od strane SDUSJN-a, objedinjena nabava za ospkrbu gorivom na benzinskim postajama (Grupe 8. i 9.)</t>
  </si>
  <si>
    <t>PETROL d.o.o.</t>
  </si>
  <si>
    <t>07.06.2023.</t>
  </si>
  <si>
    <t>06.06.2024.</t>
  </si>
  <si>
    <t>Ugovoreno od strane SDUSJN-a, objedinjena nabava za ospkrbu gorivom na benzinskim postajama - Grupa 7.</t>
  </si>
  <si>
    <t>25.01.2022.</t>
  </si>
  <si>
    <t>24.01.2024.</t>
  </si>
  <si>
    <t>Ugovoreno od strane SDUSJN-a, objedinjena nabava za ospkrbu gorivom na benzinskim postajama (Grupe 2. i 3.)</t>
  </si>
  <si>
    <t>01.07.2023.</t>
  </si>
  <si>
    <t>2176-120-04-23-16</t>
  </si>
  <si>
    <t>Opskrba prirodnim plinom - aneks ugovora</t>
  </si>
  <si>
    <t>01.09.2023.</t>
  </si>
  <si>
    <t>Ugovoreno od strane SDUSJN-a, objedinjena nabava prirodnog plina, Grupa 24 - aneks Ugovora</t>
  </si>
  <si>
    <t>01.10.2023.</t>
  </si>
  <si>
    <t>406-06/23-02/12</t>
  </si>
  <si>
    <t>Ugovor za uslugu šišanja korisnika</t>
  </si>
  <si>
    <t>LARA, FRIZERSKI OBRT, vl. Dragana Drvodelić</t>
  </si>
  <si>
    <t>10.11.2023.</t>
  </si>
  <si>
    <t>09.11.2024.</t>
  </si>
  <si>
    <t>Jednogodišnji ugovor za realizaciju usluge šišanja korisnika ustanove</t>
  </si>
  <si>
    <t>2176-120-01-32-15</t>
  </si>
  <si>
    <t>Nabava osobnog automobila</t>
  </si>
  <si>
    <t>13.12.2023.</t>
  </si>
  <si>
    <t>20.12.2023.</t>
  </si>
  <si>
    <t>Ugovor o kupoprodaji osobnog automobila</t>
  </si>
  <si>
    <t>01.01.2024.</t>
  </si>
  <si>
    <t>25.01.2024.</t>
  </si>
  <si>
    <t>24.01.2026.</t>
  </si>
  <si>
    <t>406-06/24-04/8</t>
  </si>
  <si>
    <t>18.03.2024.</t>
  </si>
  <si>
    <t>17.03.2025.</t>
  </si>
  <si>
    <t>16.03.2024.</t>
  </si>
  <si>
    <t>15.03.2025.</t>
  </si>
  <si>
    <t>2176-120-04-24-1</t>
  </si>
  <si>
    <t>2176-120-01-24-2</t>
  </si>
  <si>
    <t>406-06/24-02/1 (ugovor 66/23)</t>
  </si>
  <si>
    <t>02.01.2024.</t>
  </si>
  <si>
    <t>Ugovor za kulturno-zabavne potrebe korisnika Ustanove za 2024. godinu</t>
  </si>
  <si>
    <t>CENTAR ZA PRUŽANJE USLUGA U ZAJEDNICI VRBINA SISAK</t>
  </si>
  <si>
    <t>ULICA LIPA 11, 44000 SISAK</t>
  </si>
  <si>
    <t>OIB: 43355278379</t>
  </si>
  <si>
    <t>1. AKTIVNI UGOVORI</t>
  </si>
  <si>
    <t>2. IZVRŠENI UGOVORI</t>
  </si>
  <si>
    <t>406-06/24-02/4</t>
  </si>
  <si>
    <t>11.03.2024.</t>
  </si>
  <si>
    <t>10.03.2025.</t>
  </si>
  <si>
    <t>01.03.2024.</t>
  </si>
  <si>
    <t>28.02.2026.</t>
  </si>
  <si>
    <t>406-06/24-04/3</t>
  </si>
  <si>
    <t>406-06/24-04/4</t>
  </si>
  <si>
    <t>23.03.2024.</t>
  </si>
  <si>
    <t>22.03.2025.</t>
  </si>
  <si>
    <t>406-06/24-04/5</t>
  </si>
  <si>
    <t>Nabava svježeg voća i povrća</t>
  </si>
  <si>
    <t>25.03.2024.</t>
  </si>
  <si>
    <t>25.03.2025.</t>
  </si>
  <si>
    <t>Jednogodišnji ugovor o nabavi svježeg voća i povrća za potrebe korisnika Ustanove</t>
  </si>
  <si>
    <t>406-06/24-04/7</t>
  </si>
  <si>
    <t>406-06/24-04/2</t>
  </si>
  <si>
    <t>24.03.2025.</t>
  </si>
  <si>
    <t>05.04.2024.</t>
  </si>
  <si>
    <t>04.04.2025.</t>
  </si>
  <si>
    <t>406-06/24-04/6</t>
  </si>
  <si>
    <t>14.03.2025.</t>
  </si>
  <si>
    <t>325252/24</t>
  </si>
  <si>
    <t>24.02.2024.</t>
  </si>
  <si>
    <t>23.02.2025.</t>
  </si>
  <si>
    <t>Nabava za elektroničke komunikacijske usluge u nepokretnoj mreži - Internet org. Stanovanje</t>
  </si>
  <si>
    <t>115-01/21-01/2</t>
  </si>
  <si>
    <t>New Mip d.o.o.</t>
  </si>
  <si>
    <t>Opskrba električnom energijom - objedinjena nabava aneks ugovora</t>
  </si>
  <si>
    <t>O-22-1889-2</t>
  </si>
  <si>
    <t>01.06.2024.</t>
  </si>
  <si>
    <t>31.07.2024.</t>
  </si>
  <si>
    <t>Ugovoreno od strane SDUSJN-a, objedinjena nabava za opskrbu el. Energijom - aneks ugovora (60 dana do sklapanja novog OS)</t>
  </si>
  <si>
    <t>01.07.2024.</t>
  </si>
  <si>
    <t>30.06.2025.</t>
  </si>
  <si>
    <t>Ugovoreno od strane SDUSJN-a, objedinjena nabava za ospkrbu gorivom na benzinskim postajama (Grupe 5. i 6.)</t>
  </si>
  <si>
    <t>O-24-2586</t>
  </si>
  <si>
    <t>01.08.2024.</t>
  </si>
  <si>
    <t>31.07.2026.</t>
  </si>
  <si>
    <t>Ugovoreno od strane SDUSJN-a, objedinjena nabava za opskrbu el. Energijom</t>
  </si>
  <si>
    <t>24.07.2024.</t>
  </si>
  <si>
    <t>Ugovoreno od strane SDUSJN-a, objedinjena nabava, ugovor raskinut 24.7.2024. prije isteka roka, zbog zaprimanja povoljnije ponude</t>
  </si>
  <si>
    <t>Telemach Hrvatska d.o.o.</t>
  </si>
  <si>
    <t>Dvogodišnji ugovor za nabavu telekomunikacijskih usluga u pokretnoj mreži i uređaja</t>
  </si>
  <si>
    <t>25.07.2024.</t>
  </si>
  <si>
    <t>24.07.2026.</t>
  </si>
  <si>
    <t>406-06/24-04/12</t>
  </si>
  <si>
    <t>01.10.2024.</t>
  </si>
  <si>
    <t>31.12.2027.</t>
  </si>
  <si>
    <t>Najam stana za pružanje usluge organiziranog stanovanja uz sveobuhvatnu podršku</t>
  </si>
  <si>
    <t>Pavle Mirković, fizička osoba</t>
  </si>
  <si>
    <t>Dugoročni najam - ugovor o najmu stana za pružanje usluge org. stanovanja</t>
  </si>
  <si>
    <t>Ugovoreno od strane SDUSJN-a, objedinjena nabava prirodnog plina, Grupa 22 (produljenje aneksom ugovora)</t>
  </si>
  <si>
    <t>01.11.2024.</t>
  </si>
  <si>
    <t>31.10.2025.</t>
  </si>
  <si>
    <t>Ugovoreno od strane SDUSJN-a, objedinjena nabava prirodnog plina, Grupa 20</t>
  </si>
  <si>
    <t>Opskrba plinskim uljem LU EL</t>
  </si>
  <si>
    <t>03.10.2024.</t>
  </si>
  <si>
    <t>02.10.2025.</t>
  </si>
  <si>
    <t>Ugovoreno od strane SDUSJN-a, objedinjena nabava za ospkrbu plinskim uljem - dostava na lokacije (Grupa 3)</t>
  </si>
  <si>
    <t>406-06/24-03/1</t>
  </si>
  <si>
    <t>08.11.2025.</t>
  </si>
  <si>
    <t>211-08/2024</t>
  </si>
  <si>
    <t>Nabava elektroničke opreme za opremanje stana za organizirano stanovanje</t>
  </si>
  <si>
    <t>Sancta Domenica d.o.o.</t>
  </si>
  <si>
    <t>09.12.2024.</t>
  </si>
  <si>
    <t>Ugovor za nabavu elektroničke opreme za opremanje stana za organizirano stanovanje</t>
  </si>
  <si>
    <t>09.01.2025.</t>
  </si>
  <si>
    <t>02.01.2025.</t>
  </si>
  <si>
    <t>31.12.2025.</t>
  </si>
  <si>
    <t>Ugovor za kulturno-zabavne potrebe korisnika Ustanove za 2025. godinu</t>
  </si>
  <si>
    <t>325252/25</t>
  </si>
  <si>
    <t>24.02.2025.</t>
  </si>
  <si>
    <t>23.02.2026.</t>
  </si>
  <si>
    <t>406-06/25-03/1</t>
  </si>
  <si>
    <t>406-06/24-02/6</t>
  </si>
  <si>
    <t>Ugovor o nabavi namještaja za opremanje stana za organizirano stanovanje</t>
  </si>
  <si>
    <t>03.02.2025.</t>
  </si>
  <si>
    <t>04.03.2025.</t>
  </si>
  <si>
    <t>16.03.2025.</t>
  </si>
  <si>
    <t>15.03.2026.</t>
  </si>
  <si>
    <t>2176-120-04-25-2</t>
  </si>
  <si>
    <t>2176-120-04-25-1</t>
  </si>
  <si>
    <t>115-01/24-01/1</t>
  </si>
  <si>
    <t>406-06/25-02/1</t>
  </si>
  <si>
    <t>11.03.2025.</t>
  </si>
  <si>
    <t>10.03.2026.</t>
  </si>
  <si>
    <t>406-06/25-02/2</t>
  </si>
  <si>
    <t>14.03.2026.</t>
  </si>
  <si>
    <t>406-06/25-02/4</t>
  </si>
  <si>
    <t>18.03.2025.</t>
  </si>
  <si>
    <t>17.03.2026.</t>
  </si>
  <si>
    <t>406-06/25-02/9</t>
  </si>
  <si>
    <t>406-06/25-02/5</t>
  </si>
  <si>
    <t>23.03.2025.</t>
  </si>
  <si>
    <t>22.03.2026.</t>
  </si>
  <si>
    <t>25.03.2026.</t>
  </si>
  <si>
    <t>05.04.2025.</t>
  </si>
  <si>
    <t>05.04.2026.</t>
  </si>
  <si>
    <t>406-06/25-02/6</t>
  </si>
  <si>
    <t>406-06/25-02/7</t>
  </si>
  <si>
    <t>406-06/25-02/8</t>
  </si>
  <si>
    <t>406-06/25-02/10</t>
  </si>
  <si>
    <t>Nabava sredstava za čišćenje</t>
  </si>
  <si>
    <t>Jednogodišnji ugovor o nabavi sredstava za čišćenje</t>
  </si>
  <si>
    <t>IMD d.o.o.</t>
  </si>
  <si>
    <t>13.06.2025.</t>
  </si>
  <si>
    <t>12.06.2026.</t>
  </si>
  <si>
    <t>406-06/25-04/2</t>
  </si>
  <si>
    <t>01.07.2025.</t>
  </si>
  <si>
    <t>30.06.2026.</t>
  </si>
  <si>
    <t>24.03.2027.</t>
  </si>
  <si>
    <t>Ugovor o poslovnoj suradnji i pretplatnički ugovor - Odra Sisačka 167 (paket internet, telefon i mobitel)</t>
  </si>
  <si>
    <t>Pokretna i nepokretna mreža (fiskne i mobilne usluge) za lokaciju Odra Sisačka 167, Sisak</t>
  </si>
  <si>
    <t>23.10.2025.</t>
  </si>
  <si>
    <t>22.10.2026.</t>
  </si>
  <si>
    <t>MET Croatia Energy Trade d.o.o.</t>
  </si>
  <si>
    <t>01.11.2025.</t>
  </si>
  <si>
    <t>31.10.2026.</t>
  </si>
  <si>
    <t>406-06/25-02/12</t>
  </si>
  <si>
    <t>09.11.2025.</t>
  </si>
  <si>
    <t>08.11.2026.</t>
  </si>
  <si>
    <t>406-05/25-01/1</t>
  </si>
  <si>
    <t>02.01.2026.</t>
  </si>
  <si>
    <t>31.12.2026.</t>
  </si>
  <si>
    <t>Ugovor za kulturno-zabavne potrebe korisnika Ustanove za 2026. godinu</t>
  </si>
  <si>
    <t>09.01.2026.</t>
  </si>
  <si>
    <t>08.01.2028.</t>
  </si>
  <si>
    <t>REGISTAR UGOVORA - ažurirano na dan 19.02.2026.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</si>
</sst>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49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2" fontId="7" fillId="0" borderId="1" xfId="0" applyNumberFormat="1" applyFont="1" applyBorder="1"/>
    <xf numFmtId="1" fontId="6" fillId="0" borderId="1" xfId="0" applyNumberFormat="1" applyFont="1" applyBorder="1"/>
    <xf numFmtId="0" fontId="6" fillId="0" borderId="5" xfId="0" applyFont="1" applyBorder="1"/>
    <xf numFmtId="0" fontId="6" fillId="0" borderId="5" xfId="0" applyFont="1" applyBorder="1" applyAlignment="1">
      <alignment wrapText="1"/>
    </xf>
    <xf numFmtId="0" fontId="6" fillId="0" borderId="0" xfId="0" applyFont="1"/>
    <xf numFmtId="14" fontId="6" fillId="0" borderId="1" xfId="0" applyNumberFormat="1" applyFont="1" applyBorder="1" applyAlignment="1">
      <alignment wrapText="1"/>
    </xf>
    <xf numFmtId="0" fontId="6" fillId="3" borderId="1" xfId="0" applyFont="1" applyFill="1" applyBorder="1" applyAlignment="1">
      <alignment wrapText="1"/>
    </xf>
    <xf numFmtId="165" fontId="1" fillId="4" borderId="1" xfId="0" applyNumberFormat="1" applyFont="1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165" fontId="1" fillId="0" borderId="8" xfId="0" applyNumberFormat="1" applyFont="1" applyBorder="1" applyAlignment="1">
      <alignment vertical="center"/>
    </xf>
    <xf numFmtId="165" fontId="1" fillId="0" borderId="8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55"/>
  <sheetViews>
    <sheetView tabSelected="1" zoomScaleNormal="100" workbookViewId="0">
      <selection activeCell="B5" sqref="B5:E5"/>
    </sheetView>
  </sheetViews>
  <sheetFormatPr defaultRowHeight="15.75" x14ac:dyDescent="0.25"/>
  <cols>
    <col min="1" max="1" width="9.140625" style="1"/>
    <col min="2" max="2" width="16.28515625" style="1" customWidth="1"/>
    <col min="3" max="3" width="43.28515625" style="1" customWidth="1"/>
    <col min="4" max="4" width="34.42578125" style="1" bestFit="1" customWidth="1"/>
    <col min="5" max="5" width="15.85546875" style="1" bestFit="1" customWidth="1"/>
    <col min="6" max="6" width="19.5703125" style="1" customWidth="1"/>
    <col min="7" max="7" width="16.7109375" style="1" bestFit="1" customWidth="1"/>
    <col min="8" max="8" width="15.85546875" style="1" bestFit="1" customWidth="1"/>
    <col min="9" max="9" width="21.5703125" style="1" bestFit="1" customWidth="1"/>
    <col min="10" max="10" width="43.28515625" style="1" customWidth="1"/>
    <col min="11" max="16384" width="9.140625" style="1"/>
  </cols>
  <sheetData>
    <row r="1" spans="2:10" x14ac:dyDescent="0.25">
      <c r="B1" s="67" t="s">
        <v>651</v>
      </c>
      <c r="C1" s="67"/>
      <c r="D1" s="67"/>
      <c r="E1" s="67"/>
    </row>
    <row r="2" spans="2:10" x14ac:dyDescent="0.25">
      <c r="B2" s="67" t="s">
        <v>652</v>
      </c>
      <c r="C2" s="67"/>
      <c r="D2" s="67"/>
      <c r="E2" s="67"/>
    </row>
    <row r="3" spans="2:10" x14ac:dyDescent="0.25">
      <c r="B3" s="67" t="s">
        <v>653</v>
      </c>
      <c r="C3" s="67"/>
      <c r="D3" s="67"/>
      <c r="E3" s="67"/>
    </row>
    <row r="4" spans="2:10" x14ac:dyDescent="0.25">
      <c r="B4" s="67" t="s">
        <v>783</v>
      </c>
      <c r="C4" s="67"/>
      <c r="D4" s="67"/>
      <c r="E4" s="67"/>
    </row>
    <row r="5" spans="2:10" ht="28.5" customHeight="1" x14ac:dyDescent="0.3">
      <c r="B5" s="71" t="s">
        <v>654</v>
      </c>
      <c r="C5" s="71"/>
      <c r="D5" s="71"/>
      <c r="E5" s="71"/>
    </row>
    <row r="6" spans="2:10" ht="27" customHeight="1" x14ac:dyDescent="0.25">
      <c r="B6" s="3" t="s">
        <v>1</v>
      </c>
      <c r="C6" s="3" t="s">
        <v>2</v>
      </c>
      <c r="D6" s="3" t="s">
        <v>7</v>
      </c>
      <c r="E6" s="3" t="s">
        <v>3</v>
      </c>
      <c r="F6" s="3" t="s">
        <v>4</v>
      </c>
      <c r="G6" s="3" t="s">
        <v>5</v>
      </c>
      <c r="H6" s="3" t="s">
        <v>9</v>
      </c>
      <c r="I6" s="3" t="s">
        <v>6</v>
      </c>
      <c r="J6" s="3" t="s">
        <v>8</v>
      </c>
    </row>
    <row r="7" spans="2:10" ht="43.5" customHeight="1" x14ac:dyDescent="0.25">
      <c r="B7" s="10" t="s">
        <v>726</v>
      </c>
      <c r="C7" s="5" t="s">
        <v>564</v>
      </c>
      <c r="D7" s="5" t="s">
        <v>565</v>
      </c>
      <c r="E7" s="42" t="s">
        <v>727</v>
      </c>
      <c r="F7" s="41" t="s">
        <v>728</v>
      </c>
      <c r="G7" s="43">
        <f>I7*0.8</f>
        <v>3184.8</v>
      </c>
      <c r="H7" s="43">
        <f>I7-G7</f>
        <v>796.19999999999982</v>
      </c>
      <c r="I7" s="43">
        <v>3981</v>
      </c>
      <c r="J7" s="5" t="s">
        <v>568</v>
      </c>
    </row>
    <row r="8" spans="2:10" ht="51" customHeight="1" x14ac:dyDescent="0.25">
      <c r="B8" s="44" t="s">
        <v>25</v>
      </c>
      <c r="C8" s="41" t="s">
        <v>52</v>
      </c>
      <c r="D8" s="42" t="s">
        <v>53</v>
      </c>
      <c r="E8" s="42" t="s">
        <v>659</v>
      </c>
      <c r="F8" s="41" t="s">
        <v>660</v>
      </c>
      <c r="G8" s="37">
        <v>725.9</v>
      </c>
      <c r="H8" s="37">
        <v>0</v>
      </c>
      <c r="I8" s="37">
        <v>725.9</v>
      </c>
      <c r="J8" s="5" t="s">
        <v>478</v>
      </c>
    </row>
    <row r="9" spans="2:10" ht="51" customHeight="1" x14ac:dyDescent="0.25">
      <c r="B9" s="44" t="s">
        <v>739</v>
      </c>
      <c r="C9" s="2" t="s">
        <v>85</v>
      </c>
      <c r="D9" s="5" t="s">
        <v>84</v>
      </c>
      <c r="E9" s="56" t="s">
        <v>740</v>
      </c>
      <c r="F9" s="41" t="s">
        <v>741</v>
      </c>
      <c r="G9" s="43">
        <v>1000</v>
      </c>
      <c r="H9" s="43">
        <f>G9*0.25</f>
        <v>250</v>
      </c>
      <c r="I9" s="37">
        <f t="shared" ref="I9:I10" si="0">G9+H9</f>
        <v>1250</v>
      </c>
      <c r="J9" s="5" t="s">
        <v>512</v>
      </c>
    </row>
    <row r="10" spans="2:10" ht="51" customHeight="1" x14ac:dyDescent="0.25">
      <c r="B10" s="44" t="s">
        <v>742</v>
      </c>
      <c r="C10" s="2" t="s">
        <v>603</v>
      </c>
      <c r="D10" s="42" t="s">
        <v>682</v>
      </c>
      <c r="E10" s="56" t="s">
        <v>645</v>
      </c>
      <c r="F10" s="57" t="s">
        <v>743</v>
      </c>
      <c r="G10" s="37">
        <v>1299.8</v>
      </c>
      <c r="H10" s="37">
        <f>G10*0.05</f>
        <v>64.989999999999995</v>
      </c>
      <c r="I10" s="37">
        <f t="shared" si="0"/>
        <v>1364.79</v>
      </c>
      <c r="J10" s="5" t="s">
        <v>606</v>
      </c>
    </row>
    <row r="11" spans="2:10" ht="51" customHeight="1" x14ac:dyDescent="0.25">
      <c r="B11" s="50" t="s">
        <v>736</v>
      </c>
      <c r="C11" s="51" t="s">
        <v>583</v>
      </c>
      <c r="D11" s="52" t="s">
        <v>526</v>
      </c>
      <c r="E11" s="53" t="s">
        <v>734</v>
      </c>
      <c r="F11" s="51" t="s">
        <v>735</v>
      </c>
      <c r="G11" s="54">
        <v>1450</v>
      </c>
      <c r="H11" s="54">
        <f>G11*0.25</f>
        <v>362.5</v>
      </c>
      <c r="I11" s="55">
        <f t="shared" ref="I11:I14" si="1">G11+H11</f>
        <v>1812.5</v>
      </c>
      <c r="J11" s="52" t="s">
        <v>102</v>
      </c>
    </row>
    <row r="12" spans="2:10" ht="51" customHeight="1" x14ac:dyDescent="0.25">
      <c r="B12" s="40" t="s">
        <v>737</v>
      </c>
      <c r="C12" s="8" t="s">
        <v>583</v>
      </c>
      <c r="D12" s="9" t="s">
        <v>527</v>
      </c>
      <c r="E12" s="9" t="s">
        <v>734</v>
      </c>
      <c r="F12" s="8" t="s">
        <v>735</v>
      </c>
      <c r="G12" s="43">
        <v>1300</v>
      </c>
      <c r="H12" s="43">
        <f>G12*0.25</f>
        <v>325</v>
      </c>
      <c r="I12" s="37">
        <f t="shared" si="1"/>
        <v>1625</v>
      </c>
      <c r="J12" s="5" t="s">
        <v>586</v>
      </c>
    </row>
    <row r="13" spans="2:10" ht="51" customHeight="1" x14ac:dyDescent="0.25">
      <c r="B13" s="44" t="s">
        <v>744</v>
      </c>
      <c r="C13" s="2" t="s">
        <v>82</v>
      </c>
      <c r="D13" s="42" t="s">
        <v>497</v>
      </c>
      <c r="E13" s="42" t="s">
        <v>745</v>
      </c>
      <c r="F13" s="41" t="s">
        <v>746</v>
      </c>
      <c r="G13" s="37">
        <v>2321.5500000000002</v>
      </c>
      <c r="H13" s="37">
        <f>G13*0.25</f>
        <v>580.38750000000005</v>
      </c>
      <c r="I13" s="37">
        <f t="shared" si="1"/>
        <v>2901.9375</v>
      </c>
      <c r="J13" s="5" t="s">
        <v>499</v>
      </c>
    </row>
    <row r="14" spans="2:10" ht="51" customHeight="1" x14ac:dyDescent="0.25">
      <c r="B14" s="7" t="s">
        <v>747</v>
      </c>
      <c r="C14" s="8" t="s">
        <v>92</v>
      </c>
      <c r="D14" s="9" t="s">
        <v>94</v>
      </c>
      <c r="E14" s="9" t="s">
        <v>745</v>
      </c>
      <c r="F14" s="8" t="s">
        <v>746</v>
      </c>
      <c r="G14" s="43">
        <v>960</v>
      </c>
      <c r="H14" s="43">
        <f>G14*0.25</f>
        <v>240</v>
      </c>
      <c r="I14" s="37">
        <f t="shared" si="1"/>
        <v>1200</v>
      </c>
      <c r="J14" s="5" t="s">
        <v>96</v>
      </c>
    </row>
    <row r="15" spans="2:10" ht="51" customHeight="1" x14ac:dyDescent="0.25">
      <c r="B15" s="44" t="s">
        <v>748</v>
      </c>
      <c r="C15" s="5" t="s">
        <v>493</v>
      </c>
      <c r="D15" s="42" t="s">
        <v>497</v>
      </c>
      <c r="E15" s="42" t="s">
        <v>749</v>
      </c>
      <c r="F15" s="41" t="s">
        <v>750</v>
      </c>
      <c r="G15" s="43">
        <v>2735.85</v>
      </c>
      <c r="H15" s="43">
        <f>G15*0.05</f>
        <v>136.79249999999999</v>
      </c>
      <c r="I15" s="43">
        <f>G15+H15</f>
        <v>2872.6424999999999</v>
      </c>
      <c r="J15" s="5" t="s">
        <v>506</v>
      </c>
    </row>
    <row r="16" spans="2:10" ht="51" customHeight="1" x14ac:dyDescent="0.25">
      <c r="B16" s="44" t="s">
        <v>754</v>
      </c>
      <c r="C16" s="2" t="s">
        <v>83</v>
      </c>
      <c r="D16" s="42" t="s">
        <v>91</v>
      </c>
      <c r="E16" s="42" t="s">
        <v>668</v>
      </c>
      <c r="F16" s="41" t="s">
        <v>751</v>
      </c>
      <c r="G16" s="37">
        <v>4764.63</v>
      </c>
      <c r="H16" s="37">
        <f>5793.42-4764.63</f>
        <v>1028.79</v>
      </c>
      <c r="I16" s="43">
        <f t="shared" ref="I16:I18" si="2">G16+H16</f>
        <v>5793.42</v>
      </c>
      <c r="J16" s="5" t="s">
        <v>496</v>
      </c>
    </row>
    <row r="17" spans="2:10" ht="51" customHeight="1" x14ac:dyDescent="0.25">
      <c r="B17" s="44" t="s">
        <v>755</v>
      </c>
      <c r="C17" s="5" t="s">
        <v>666</v>
      </c>
      <c r="D17" s="42" t="s">
        <v>91</v>
      </c>
      <c r="E17" s="42" t="s">
        <v>668</v>
      </c>
      <c r="F17" s="41" t="s">
        <v>751</v>
      </c>
      <c r="G17" s="43">
        <v>1445.95</v>
      </c>
      <c r="H17" s="43">
        <f>G17*0.05</f>
        <v>72.297499999999999</v>
      </c>
      <c r="I17" s="43">
        <f t="shared" si="2"/>
        <v>1518.2474999999999</v>
      </c>
      <c r="J17" s="5" t="s">
        <v>669</v>
      </c>
    </row>
    <row r="18" spans="2:10" ht="51" customHeight="1" x14ac:dyDescent="0.25">
      <c r="B18" s="44" t="s">
        <v>756</v>
      </c>
      <c r="C18" s="5" t="s">
        <v>608</v>
      </c>
      <c r="D18" s="42" t="s">
        <v>91</v>
      </c>
      <c r="E18" s="42" t="s">
        <v>752</v>
      </c>
      <c r="F18" s="41" t="s">
        <v>753</v>
      </c>
      <c r="G18" s="37">
        <v>2089.0500000000002</v>
      </c>
      <c r="H18" s="37">
        <v>340.42</v>
      </c>
      <c r="I18" s="43">
        <f t="shared" si="2"/>
        <v>2429.4700000000003</v>
      </c>
      <c r="J18" s="5" t="s">
        <v>610</v>
      </c>
    </row>
    <row r="19" spans="2:10" ht="51" customHeight="1" x14ac:dyDescent="0.25">
      <c r="B19" s="44" t="s">
        <v>757</v>
      </c>
      <c r="C19" s="5" t="s">
        <v>758</v>
      </c>
      <c r="D19" s="42" t="s">
        <v>760</v>
      </c>
      <c r="E19" s="42" t="s">
        <v>761</v>
      </c>
      <c r="F19" s="41" t="s">
        <v>762</v>
      </c>
      <c r="G19" s="37">
        <v>4335.75</v>
      </c>
      <c r="H19" s="37">
        <f>G19*0.25</f>
        <v>1083.9375</v>
      </c>
      <c r="I19" s="43">
        <f>G19+H19</f>
        <v>5419.6875</v>
      </c>
      <c r="J19" s="5" t="s">
        <v>759</v>
      </c>
    </row>
    <row r="20" spans="2:10" ht="51" customHeight="1" x14ac:dyDescent="0.25">
      <c r="B20" s="44" t="s">
        <v>763</v>
      </c>
      <c r="C20" s="41" t="s">
        <v>61</v>
      </c>
      <c r="D20" s="42" t="s">
        <v>62</v>
      </c>
      <c r="E20" s="42" t="s">
        <v>764</v>
      </c>
      <c r="F20" s="41" t="s">
        <v>765</v>
      </c>
      <c r="G20" s="37">
        <f>924.57+3548</f>
        <v>4472.57</v>
      </c>
      <c r="H20" s="37">
        <f>G20*0.25</f>
        <v>1118.1424999999999</v>
      </c>
      <c r="I20" s="43">
        <f>G20+H20</f>
        <v>5590.7124999999996</v>
      </c>
      <c r="J20" s="5" t="s">
        <v>690</v>
      </c>
    </row>
    <row r="21" spans="2:10" ht="43.5" customHeight="1" x14ac:dyDescent="0.25">
      <c r="B21" s="44" t="s">
        <v>701</v>
      </c>
      <c r="C21" s="5" t="s">
        <v>41</v>
      </c>
      <c r="D21" s="42" t="s">
        <v>697</v>
      </c>
      <c r="E21" s="42" t="s">
        <v>699</v>
      </c>
      <c r="F21" s="41" t="s">
        <v>700</v>
      </c>
      <c r="G21" s="34">
        <f>111.67*24</f>
        <v>2680.08</v>
      </c>
      <c r="H21" s="34">
        <f>G21*0.25</f>
        <v>670.02</v>
      </c>
      <c r="I21" s="36">
        <f t="shared" ref="I21" si="3">G21+H21</f>
        <v>3350.1</v>
      </c>
      <c r="J21" s="5" t="s">
        <v>698</v>
      </c>
    </row>
    <row r="22" spans="2:10" ht="43.5" customHeight="1" x14ac:dyDescent="0.25">
      <c r="B22" s="2" t="s">
        <v>691</v>
      </c>
      <c r="C22" s="5" t="s">
        <v>538</v>
      </c>
      <c r="D22" s="2" t="s">
        <v>38</v>
      </c>
      <c r="E22" s="2" t="s">
        <v>692</v>
      </c>
      <c r="F22" s="2" t="s">
        <v>693</v>
      </c>
      <c r="G22" s="37">
        <v>1300.75</v>
      </c>
      <c r="H22" s="39">
        <f>G22*0.13</f>
        <v>169.0975</v>
      </c>
      <c r="I22" s="39">
        <f t="shared" ref="I22:I24" si="4">G22+H22</f>
        <v>1469.8475000000001</v>
      </c>
      <c r="J22" s="5" t="s">
        <v>694</v>
      </c>
    </row>
    <row r="23" spans="2:10" ht="56.25" customHeight="1" x14ac:dyDescent="0.25">
      <c r="B23" s="44" t="s">
        <v>25</v>
      </c>
      <c r="C23" s="41" t="s">
        <v>711</v>
      </c>
      <c r="D23" s="42" t="s">
        <v>614</v>
      </c>
      <c r="E23" s="42" t="s">
        <v>769</v>
      </c>
      <c r="F23" s="41" t="s">
        <v>770</v>
      </c>
      <c r="G23" s="37">
        <v>696.3</v>
      </c>
      <c r="H23" s="38">
        <f>G23*0.25</f>
        <v>174.07499999999999</v>
      </c>
      <c r="I23" s="38">
        <f t="shared" si="4"/>
        <v>870.375</v>
      </c>
      <c r="J23" s="5" t="s">
        <v>714</v>
      </c>
    </row>
    <row r="24" spans="2:10" ht="56.25" customHeight="1" x14ac:dyDescent="0.25">
      <c r="B24" s="2" t="s">
        <v>25</v>
      </c>
      <c r="C24" s="2" t="s">
        <v>476</v>
      </c>
      <c r="D24" s="2" t="s">
        <v>771</v>
      </c>
      <c r="E24" s="2" t="s">
        <v>772</v>
      </c>
      <c r="F24" s="41" t="s">
        <v>773</v>
      </c>
      <c r="G24" s="37">
        <v>2757.2</v>
      </c>
      <c r="H24" s="37">
        <f>G24*0.05</f>
        <v>137.85999999999999</v>
      </c>
      <c r="I24" s="37">
        <f t="shared" si="4"/>
        <v>2895.06</v>
      </c>
      <c r="J24" s="5" t="s">
        <v>710</v>
      </c>
    </row>
    <row r="25" spans="2:10" ht="56.25" customHeight="1" x14ac:dyDescent="0.25">
      <c r="B25" s="2" t="s">
        <v>774</v>
      </c>
      <c r="C25" s="2" t="s">
        <v>628</v>
      </c>
      <c r="D25" s="5" t="s">
        <v>629</v>
      </c>
      <c r="E25" s="2" t="s">
        <v>775</v>
      </c>
      <c r="F25" s="41" t="s">
        <v>776</v>
      </c>
      <c r="G25" s="37">
        <v>800</v>
      </c>
      <c r="H25" s="37">
        <v>0</v>
      </c>
      <c r="I25" s="37">
        <f>G25+H25</f>
        <v>800</v>
      </c>
      <c r="J25" s="5" t="s">
        <v>632</v>
      </c>
    </row>
    <row r="26" spans="2:10" ht="56.25" customHeight="1" x14ac:dyDescent="0.25">
      <c r="B26" s="45" t="s">
        <v>777</v>
      </c>
      <c r="C26" s="2" t="s">
        <v>486</v>
      </c>
      <c r="D26" s="42" t="s">
        <v>485</v>
      </c>
      <c r="E26" s="42" t="s">
        <v>778</v>
      </c>
      <c r="F26" s="41" t="s">
        <v>779</v>
      </c>
      <c r="G26" s="43">
        <v>1300</v>
      </c>
      <c r="H26" s="43">
        <f>G26*0.25</f>
        <v>325</v>
      </c>
      <c r="I26" s="37">
        <f>G26+H26</f>
        <v>1625</v>
      </c>
      <c r="J26" s="5" t="s">
        <v>780</v>
      </c>
    </row>
    <row r="27" spans="2:10" ht="56.25" customHeight="1" x14ac:dyDescent="0.25">
      <c r="B27" s="2"/>
      <c r="C27" s="46" t="s">
        <v>128</v>
      </c>
      <c r="D27" s="47" t="s">
        <v>145</v>
      </c>
      <c r="E27" s="47" t="s">
        <v>778</v>
      </c>
      <c r="F27" s="46" t="s">
        <v>779</v>
      </c>
      <c r="G27" s="48">
        <v>1400</v>
      </c>
      <c r="H27" s="48">
        <f>G27*0.25</f>
        <v>350</v>
      </c>
      <c r="I27" s="48">
        <f>G27+H27</f>
        <v>1750</v>
      </c>
      <c r="J27" s="49" t="s">
        <v>131</v>
      </c>
    </row>
    <row r="28" spans="2:10" ht="56.25" customHeight="1" x14ac:dyDescent="0.25">
      <c r="B28" s="10" t="s">
        <v>25</v>
      </c>
      <c r="C28" s="5" t="s">
        <v>680</v>
      </c>
      <c r="D28" s="5" t="s">
        <v>522</v>
      </c>
      <c r="E28" s="9" t="s">
        <v>781</v>
      </c>
      <c r="F28" s="8" t="s">
        <v>782</v>
      </c>
      <c r="G28" s="34">
        <f>644.4-161.1</f>
        <v>483.29999999999995</v>
      </c>
      <c r="H28" s="34">
        <v>161.1</v>
      </c>
      <c r="I28" s="36">
        <f>26.85*24</f>
        <v>644.40000000000009</v>
      </c>
      <c r="J28" s="6" t="s">
        <v>521</v>
      </c>
    </row>
    <row r="29" spans="2:10" ht="49.5" customHeight="1" x14ac:dyDescent="0.25">
      <c r="B29" s="2" t="s">
        <v>25</v>
      </c>
      <c r="C29" s="5" t="s">
        <v>768</v>
      </c>
      <c r="D29" s="42" t="s">
        <v>697</v>
      </c>
      <c r="E29" s="2" t="s">
        <v>672</v>
      </c>
      <c r="F29" s="2" t="s">
        <v>766</v>
      </c>
      <c r="G29" s="37">
        <f>382.85+510.53</f>
        <v>893.38</v>
      </c>
      <c r="H29" s="39">
        <f>G29*0.25</f>
        <v>223.345</v>
      </c>
      <c r="I29" s="39">
        <f>G29+H29</f>
        <v>1116.7249999999999</v>
      </c>
      <c r="J29" s="5" t="s">
        <v>767</v>
      </c>
    </row>
    <row r="30" spans="2:10" ht="36.75" customHeight="1" x14ac:dyDescent="0.25">
      <c r="B30" s="2" t="s">
        <v>25</v>
      </c>
      <c r="C30" s="5" t="s">
        <v>704</v>
      </c>
      <c r="D30" s="2" t="s">
        <v>705</v>
      </c>
      <c r="E30" s="2" t="s">
        <v>702</v>
      </c>
      <c r="F30" s="2" t="s">
        <v>703</v>
      </c>
      <c r="G30" s="37">
        <f>(36+3)*800</f>
        <v>31200</v>
      </c>
      <c r="H30" s="39">
        <v>0</v>
      </c>
      <c r="I30" s="39">
        <f>G30+H30</f>
        <v>31200</v>
      </c>
      <c r="J30" s="5" t="s">
        <v>706</v>
      </c>
    </row>
    <row r="31" spans="2:10" ht="16.5" customHeight="1" x14ac:dyDescent="0.3">
      <c r="B31" s="71" t="s">
        <v>655</v>
      </c>
      <c r="C31" s="71"/>
      <c r="D31" s="71"/>
      <c r="E31" s="71"/>
    </row>
    <row r="32" spans="2:10" ht="65.25" customHeight="1" x14ac:dyDescent="0.25">
      <c r="B32" s="3" t="s">
        <v>1</v>
      </c>
      <c r="C32" s="3" t="s">
        <v>2</v>
      </c>
      <c r="D32" s="3" t="s">
        <v>7</v>
      </c>
      <c r="E32" s="3" t="s">
        <v>3</v>
      </c>
      <c r="F32" s="3" t="s">
        <v>4</v>
      </c>
      <c r="G32" s="3" t="s">
        <v>5</v>
      </c>
      <c r="H32" s="3" t="s">
        <v>9</v>
      </c>
      <c r="I32" s="3" t="s">
        <v>6</v>
      </c>
      <c r="J32" s="3" t="s">
        <v>8</v>
      </c>
    </row>
    <row r="33" spans="2:10" ht="65.25" customHeight="1" x14ac:dyDescent="0.25">
      <c r="B33" s="2" t="s">
        <v>738</v>
      </c>
      <c r="C33" s="46" t="s">
        <v>128</v>
      </c>
      <c r="D33" s="47" t="s">
        <v>145</v>
      </c>
      <c r="E33" s="47" t="s">
        <v>723</v>
      </c>
      <c r="F33" s="46" t="s">
        <v>724</v>
      </c>
      <c r="G33" s="48">
        <v>1400</v>
      </c>
      <c r="H33" s="48">
        <f>G33*0.25</f>
        <v>350</v>
      </c>
      <c r="I33" s="48">
        <f>G33+H33</f>
        <v>1750</v>
      </c>
      <c r="J33" s="49" t="s">
        <v>131</v>
      </c>
    </row>
    <row r="34" spans="2:10" ht="65.25" customHeight="1" x14ac:dyDescent="0.25">
      <c r="B34" s="10" t="s">
        <v>523</v>
      </c>
      <c r="C34" s="5" t="s">
        <v>680</v>
      </c>
      <c r="D34" s="5" t="s">
        <v>522</v>
      </c>
      <c r="E34" s="9" t="s">
        <v>639</v>
      </c>
      <c r="F34" s="8" t="s">
        <v>640</v>
      </c>
      <c r="G34" s="34">
        <f>27.44*24</f>
        <v>658.56000000000006</v>
      </c>
      <c r="H34" s="34">
        <f>G34*0.25</f>
        <v>164.64000000000001</v>
      </c>
      <c r="I34" s="36">
        <f t="shared" ref="I34" si="5">G34+H34</f>
        <v>823.2</v>
      </c>
      <c r="J34" s="6" t="s">
        <v>521</v>
      </c>
    </row>
    <row r="35" spans="2:10" ht="65.25" customHeight="1" x14ac:dyDescent="0.25">
      <c r="B35" s="45" t="s">
        <v>729</v>
      </c>
      <c r="C35" s="2" t="s">
        <v>486</v>
      </c>
      <c r="D35" s="42" t="s">
        <v>485</v>
      </c>
      <c r="E35" s="42" t="s">
        <v>723</v>
      </c>
      <c r="F35" s="41" t="s">
        <v>724</v>
      </c>
      <c r="G35" s="43">
        <v>1300</v>
      </c>
      <c r="H35" s="43">
        <f>G35*0.25</f>
        <v>325</v>
      </c>
      <c r="I35" s="37">
        <f>G35+H35</f>
        <v>1625</v>
      </c>
      <c r="J35" s="5" t="s">
        <v>725</v>
      </c>
    </row>
    <row r="36" spans="2:10" ht="65.25" customHeight="1" x14ac:dyDescent="0.25">
      <c r="B36" s="2" t="s">
        <v>715</v>
      </c>
      <c r="C36" s="2" t="s">
        <v>628</v>
      </c>
      <c r="D36" s="5" t="s">
        <v>629</v>
      </c>
      <c r="E36" s="2" t="s">
        <v>631</v>
      </c>
      <c r="F36" s="2" t="s">
        <v>716</v>
      </c>
      <c r="G36" s="43">
        <v>700</v>
      </c>
      <c r="H36" s="43">
        <f>G36*0.25</f>
        <v>175</v>
      </c>
      <c r="I36" s="37">
        <f t="shared" ref="I36" si="6">G36+H36</f>
        <v>875</v>
      </c>
      <c r="J36" s="5" t="s">
        <v>632</v>
      </c>
    </row>
    <row r="37" spans="2:10" ht="65.25" customHeight="1" x14ac:dyDescent="0.25">
      <c r="B37" s="44" t="s">
        <v>25</v>
      </c>
      <c r="C37" s="41" t="s">
        <v>711</v>
      </c>
      <c r="D37" s="42" t="s">
        <v>614</v>
      </c>
      <c r="E37" s="42" t="s">
        <v>712</v>
      </c>
      <c r="F37" s="41" t="s">
        <v>713</v>
      </c>
      <c r="G37" s="37">
        <v>1871.2539999999999</v>
      </c>
      <c r="H37" s="38">
        <f>G37*0.25</f>
        <v>467.81349999999998</v>
      </c>
      <c r="I37" s="38">
        <f t="shared" ref="I37:I43" si="7">G37+H37</f>
        <v>2339.0675000000001</v>
      </c>
      <c r="J37" s="5" t="s">
        <v>714</v>
      </c>
    </row>
    <row r="38" spans="2:10" ht="65.25" customHeight="1" x14ac:dyDescent="0.25">
      <c r="B38" s="2" t="s">
        <v>25</v>
      </c>
      <c r="C38" s="2" t="s">
        <v>476</v>
      </c>
      <c r="D38" s="2" t="s">
        <v>26</v>
      </c>
      <c r="E38" s="2" t="s">
        <v>708</v>
      </c>
      <c r="F38" s="41" t="s">
        <v>709</v>
      </c>
      <c r="G38" s="37">
        <v>2716.2</v>
      </c>
      <c r="H38" s="37">
        <f>G38*0.05</f>
        <v>135.81</v>
      </c>
      <c r="I38" s="37">
        <f t="shared" si="7"/>
        <v>2852.0099999999998</v>
      </c>
      <c r="J38" s="5" t="s">
        <v>710</v>
      </c>
    </row>
    <row r="39" spans="2:10" ht="65.25" customHeight="1" x14ac:dyDescent="0.25">
      <c r="B39" s="44" t="s">
        <v>25</v>
      </c>
      <c r="C39" s="41" t="s">
        <v>61</v>
      </c>
      <c r="D39" s="42" t="s">
        <v>62</v>
      </c>
      <c r="E39" s="42" t="s">
        <v>688</v>
      </c>
      <c r="F39" s="41" t="s">
        <v>689</v>
      </c>
      <c r="G39" s="37">
        <f>6130.44+2293.08</f>
        <v>8423.52</v>
      </c>
      <c r="H39" s="38">
        <f>G39*0.25</f>
        <v>2105.88</v>
      </c>
      <c r="I39" s="38">
        <f t="shared" si="7"/>
        <v>10529.400000000001</v>
      </c>
      <c r="J39" s="5" t="s">
        <v>690</v>
      </c>
    </row>
    <row r="40" spans="2:10" ht="65.25" customHeight="1" x14ac:dyDescent="0.25">
      <c r="B40" s="44" t="s">
        <v>675</v>
      </c>
      <c r="C40" s="5" t="s">
        <v>608</v>
      </c>
      <c r="D40" s="42" t="s">
        <v>682</v>
      </c>
      <c r="E40" s="42" t="s">
        <v>673</v>
      </c>
      <c r="F40" s="41" t="s">
        <v>674</v>
      </c>
      <c r="G40" s="37">
        <v>2400.1</v>
      </c>
      <c r="H40" s="37">
        <v>400.93</v>
      </c>
      <c r="I40" s="37">
        <f t="shared" si="7"/>
        <v>2801.0299999999997</v>
      </c>
      <c r="J40" s="5" t="s">
        <v>610</v>
      </c>
    </row>
    <row r="41" spans="2:10" ht="50.25" customHeight="1" x14ac:dyDescent="0.25">
      <c r="B41" s="44" t="s">
        <v>671</v>
      </c>
      <c r="C41" s="2" t="s">
        <v>83</v>
      </c>
      <c r="D41" s="42" t="s">
        <v>682</v>
      </c>
      <c r="E41" s="42" t="s">
        <v>667</v>
      </c>
      <c r="F41" s="41" t="s">
        <v>672</v>
      </c>
      <c r="G41" s="37">
        <v>4836.47</v>
      </c>
      <c r="H41" s="37">
        <v>1021.61</v>
      </c>
      <c r="I41" s="37">
        <f t="shared" si="7"/>
        <v>5858.08</v>
      </c>
      <c r="J41" s="5" t="s">
        <v>496</v>
      </c>
    </row>
    <row r="42" spans="2:10" ht="48" customHeight="1" x14ac:dyDescent="0.25">
      <c r="B42" s="44" t="s">
        <v>662</v>
      </c>
      <c r="C42" s="5" t="s">
        <v>493</v>
      </c>
      <c r="D42" s="42" t="s">
        <v>497</v>
      </c>
      <c r="E42" s="42" t="s">
        <v>663</v>
      </c>
      <c r="F42" s="41" t="s">
        <v>664</v>
      </c>
      <c r="G42" s="43">
        <v>2717</v>
      </c>
      <c r="H42" s="43">
        <f>G42*0.05</f>
        <v>135.85</v>
      </c>
      <c r="I42" s="43">
        <f t="shared" si="7"/>
        <v>2852.85</v>
      </c>
      <c r="J42" s="5" t="s">
        <v>506</v>
      </c>
    </row>
    <row r="43" spans="2:10" ht="42.75" customHeight="1" x14ac:dyDescent="0.25">
      <c r="B43" s="44" t="s">
        <v>665</v>
      </c>
      <c r="C43" s="5" t="s">
        <v>666</v>
      </c>
      <c r="D43" s="42" t="s">
        <v>91</v>
      </c>
      <c r="E43" s="42" t="s">
        <v>667</v>
      </c>
      <c r="F43" s="41" t="s">
        <v>668</v>
      </c>
      <c r="G43" s="43">
        <v>1507.2</v>
      </c>
      <c r="H43" s="43">
        <f>G43*0.05</f>
        <v>75.36</v>
      </c>
      <c r="I43" s="43">
        <f t="shared" si="7"/>
        <v>1582.56</v>
      </c>
      <c r="J43" s="5" t="s">
        <v>669</v>
      </c>
    </row>
    <row r="44" spans="2:10" ht="65.25" customHeight="1" x14ac:dyDescent="0.25">
      <c r="B44" s="44" t="s">
        <v>661</v>
      </c>
      <c r="C44" s="2" t="s">
        <v>82</v>
      </c>
      <c r="D44" s="42" t="s">
        <v>497</v>
      </c>
      <c r="E44" s="42" t="s">
        <v>642</v>
      </c>
      <c r="F44" s="41" t="s">
        <v>643</v>
      </c>
      <c r="G44" s="37">
        <v>1957</v>
      </c>
      <c r="H44" s="37">
        <v>439.93</v>
      </c>
      <c r="I44" s="37">
        <f t="shared" ref="I44:I49" si="8">G44+H44</f>
        <v>2396.9299999999998</v>
      </c>
      <c r="J44" s="5" t="s">
        <v>499</v>
      </c>
    </row>
    <row r="45" spans="2:10" ht="65.25" customHeight="1" x14ac:dyDescent="0.25">
      <c r="B45" s="44" t="s">
        <v>670</v>
      </c>
      <c r="C45" s="2" t="s">
        <v>603</v>
      </c>
      <c r="D45" s="42" t="s">
        <v>682</v>
      </c>
      <c r="E45" s="56" t="s">
        <v>585</v>
      </c>
      <c r="F45" s="57" t="s">
        <v>676</v>
      </c>
      <c r="G45" s="37">
        <v>744</v>
      </c>
      <c r="H45" s="37">
        <f>G45*0.05</f>
        <v>37.200000000000003</v>
      </c>
      <c r="I45" s="37">
        <f t="shared" si="8"/>
        <v>781.2</v>
      </c>
      <c r="J45" s="5" t="s">
        <v>606</v>
      </c>
    </row>
    <row r="46" spans="2:10" ht="65.25" customHeight="1" x14ac:dyDescent="0.25">
      <c r="B46" s="7" t="s">
        <v>641</v>
      </c>
      <c r="C46" s="8" t="s">
        <v>92</v>
      </c>
      <c r="D46" s="9" t="s">
        <v>94</v>
      </c>
      <c r="E46" s="9" t="s">
        <v>642</v>
      </c>
      <c r="F46" s="8" t="s">
        <v>643</v>
      </c>
      <c r="G46" s="43">
        <v>800</v>
      </c>
      <c r="H46" s="43">
        <f>G46*0.25</f>
        <v>200</v>
      </c>
      <c r="I46" s="37">
        <f t="shared" si="8"/>
        <v>1000</v>
      </c>
      <c r="J46" s="5" t="s">
        <v>96</v>
      </c>
    </row>
    <row r="47" spans="2:10" ht="51" customHeight="1" x14ac:dyDescent="0.25">
      <c r="B47" s="50" t="s">
        <v>647</v>
      </c>
      <c r="C47" s="51" t="s">
        <v>583</v>
      </c>
      <c r="D47" s="52" t="s">
        <v>526</v>
      </c>
      <c r="E47" s="53" t="s">
        <v>644</v>
      </c>
      <c r="F47" s="51" t="s">
        <v>645</v>
      </c>
      <c r="G47" s="54">
        <v>1450</v>
      </c>
      <c r="H47" s="54">
        <f>G47*0.25</f>
        <v>362.5</v>
      </c>
      <c r="I47" s="55">
        <f t="shared" si="8"/>
        <v>1812.5</v>
      </c>
      <c r="J47" s="52" t="s">
        <v>102</v>
      </c>
    </row>
    <row r="48" spans="2:10" ht="65.25" customHeight="1" x14ac:dyDescent="0.25">
      <c r="B48" s="40" t="s">
        <v>646</v>
      </c>
      <c r="C48" s="8" t="s">
        <v>583</v>
      </c>
      <c r="D48" s="9" t="s">
        <v>527</v>
      </c>
      <c r="E48" s="9" t="s">
        <v>644</v>
      </c>
      <c r="F48" s="8" t="s">
        <v>645</v>
      </c>
      <c r="G48" s="43">
        <v>1300</v>
      </c>
      <c r="H48" s="43">
        <f>G48*0.25</f>
        <v>325</v>
      </c>
      <c r="I48" s="37">
        <f t="shared" si="8"/>
        <v>1625</v>
      </c>
      <c r="J48" s="5" t="s">
        <v>586</v>
      </c>
    </row>
    <row r="49" spans="2:10" ht="65.25" customHeight="1" x14ac:dyDescent="0.25">
      <c r="B49" s="44" t="s">
        <v>656</v>
      </c>
      <c r="C49" s="2" t="s">
        <v>85</v>
      </c>
      <c r="D49" s="5" t="s">
        <v>84</v>
      </c>
      <c r="E49" s="56" t="s">
        <v>657</v>
      </c>
      <c r="F49" s="41" t="s">
        <v>658</v>
      </c>
      <c r="G49" s="43">
        <v>1000</v>
      </c>
      <c r="H49" s="43">
        <f>G49*0.25</f>
        <v>250</v>
      </c>
      <c r="I49" s="37">
        <f t="shared" si="8"/>
        <v>1250</v>
      </c>
      <c r="J49" s="5" t="s">
        <v>512</v>
      </c>
    </row>
    <row r="50" spans="2:10" ht="59.25" customHeight="1" x14ac:dyDescent="0.25">
      <c r="B50" s="10" t="s">
        <v>730</v>
      </c>
      <c r="C50" s="5" t="s">
        <v>731</v>
      </c>
      <c r="D50" s="5" t="s">
        <v>67</v>
      </c>
      <c r="E50" s="42" t="s">
        <v>732</v>
      </c>
      <c r="F50" s="41" t="s">
        <v>733</v>
      </c>
      <c r="G50" s="43">
        <f>I50*0.8</f>
        <v>5818.96</v>
      </c>
      <c r="H50" s="43">
        <f>I50-G50</f>
        <v>1454.7399999999998</v>
      </c>
      <c r="I50" s="43">
        <v>7273.7</v>
      </c>
      <c r="J50" s="5" t="s">
        <v>731</v>
      </c>
    </row>
    <row r="51" spans="2:10" ht="31.5" x14ac:dyDescent="0.25">
      <c r="B51" s="10" t="s">
        <v>677</v>
      </c>
      <c r="C51" s="5" t="s">
        <v>564</v>
      </c>
      <c r="D51" s="5" t="s">
        <v>565</v>
      </c>
      <c r="E51" s="42" t="s">
        <v>678</v>
      </c>
      <c r="F51" s="41" t="s">
        <v>679</v>
      </c>
      <c r="G51" s="43">
        <f>I51*0.8</f>
        <v>3184.8</v>
      </c>
      <c r="H51" s="43">
        <f>I51-G51</f>
        <v>796.19999999999982</v>
      </c>
      <c r="I51" s="43">
        <v>3981</v>
      </c>
      <c r="J51" s="5" t="s">
        <v>568</v>
      </c>
    </row>
    <row r="52" spans="2:10" ht="65.25" customHeight="1" x14ac:dyDescent="0.25">
      <c r="B52" s="10" t="s">
        <v>648</v>
      </c>
      <c r="C52" s="2" t="s">
        <v>486</v>
      </c>
      <c r="D52" s="42" t="s">
        <v>485</v>
      </c>
      <c r="E52" s="42" t="s">
        <v>649</v>
      </c>
      <c r="F52" s="41" t="s">
        <v>562</v>
      </c>
      <c r="G52" s="43">
        <v>900</v>
      </c>
      <c r="H52" s="43">
        <f>G52*0.25</f>
        <v>225</v>
      </c>
      <c r="I52" s="37">
        <f>G52+H52</f>
        <v>1125</v>
      </c>
      <c r="J52" s="5" t="s">
        <v>650</v>
      </c>
    </row>
    <row r="53" spans="2:10" ht="65.25" customHeight="1" x14ac:dyDescent="0.25">
      <c r="B53" s="45" t="s">
        <v>717</v>
      </c>
      <c r="C53" s="46" t="s">
        <v>718</v>
      </c>
      <c r="D53" s="47" t="s">
        <v>719</v>
      </c>
      <c r="E53" s="47" t="s">
        <v>720</v>
      </c>
      <c r="F53" s="46" t="s">
        <v>722</v>
      </c>
      <c r="G53" s="48">
        <v>3311.06</v>
      </c>
      <c r="H53" s="48">
        <f>G53*0.25-0.01</f>
        <v>827.755</v>
      </c>
      <c r="I53" s="48">
        <f>G53+H53</f>
        <v>4138.8149999999996</v>
      </c>
      <c r="J53" s="49" t="s">
        <v>721</v>
      </c>
    </row>
    <row r="54" spans="2:10" ht="65.25" customHeight="1" x14ac:dyDescent="0.25">
      <c r="B54" s="45" t="s">
        <v>681</v>
      </c>
      <c r="C54" s="46" t="s">
        <v>128</v>
      </c>
      <c r="D54" s="47" t="s">
        <v>145</v>
      </c>
      <c r="E54" s="47" t="s">
        <v>638</v>
      </c>
      <c r="F54" s="46" t="s">
        <v>562</v>
      </c>
      <c r="G54" s="48">
        <v>1200</v>
      </c>
      <c r="H54" s="48">
        <f>G54*0.25</f>
        <v>300</v>
      </c>
      <c r="I54" s="48">
        <f>G54+H54</f>
        <v>1500</v>
      </c>
      <c r="J54" s="49" t="s">
        <v>131</v>
      </c>
    </row>
    <row r="55" spans="2:10" ht="62.25" customHeight="1" x14ac:dyDescent="0.25">
      <c r="B55" s="2" t="s">
        <v>627</v>
      </c>
      <c r="C55" s="2" t="s">
        <v>628</v>
      </c>
      <c r="D55" s="5" t="s">
        <v>629</v>
      </c>
      <c r="E55" s="2" t="s">
        <v>630</v>
      </c>
      <c r="F55" s="2" t="s">
        <v>631</v>
      </c>
      <c r="G55" s="43">
        <v>700</v>
      </c>
      <c r="H55" s="43">
        <f>G55*0.25</f>
        <v>175</v>
      </c>
      <c r="I55" s="37">
        <f t="shared" ref="I55" si="9">G55+H55</f>
        <v>875</v>
      </c>
      <c r="J55" s="5" t="s">
        <v>632</v>
      </c>
    </row>
    <row r="56" spans="2:10" ht="48.75" customHeight="1" x14ac:dyDescent="0.25">
      <c r="B56" s="2" t="s">
        <v>25</v>
      </c>
      <c r="C56" s="2" t="s">
        <v>476</v>
      </c>
      <c r="D56" s="2" t="s">
        <v>26</v>
      </c>
      <c r="E56" s="2" t="s">
        <v>626</v>
      </c>
      <c r="F56" s="41" t="s">
        <v>575</v>
      </c>
      <c r="G56" s="37">
        <v>3205</v>
      </c>
      <c r="H56" s="37">
        <f>G56*0.05</f>
        <v>160.25</v>
      </c>
      <c r="I56" s="37">
        <f>G56+H56</f>
        <v>3365.25</v>
      </c>
      <c r="J56" s="5" t="s">
        <v>707</v>
      </c>
    </row>
    <row r="57" spans="2:10" ht="56.25" customHeight="1" x14ac:dyDescent="0.25">
      <c r="B57" s="2" t="s">
        <v>560</v>
      </c>
      <c r="C57" s="5" t="s">
        <v>41</v>
      </c>
      <c r="D57" s="2" t="s">
        <v>43</v>
      </c>
      <c r="E57" s="35" t="s">
        <v>561</v>
      </c>
      <c r="F57" s="2" t="s">
        <v>695</v>
      </c>
      <c r="G57" s="37">
        <v>2277.52</v>
      </c>
      <c r="H57" s="38">
        <f>G57*0.25</f>
        <v>569.38</v>
      </c>
      <c r="I57" s="38">
        <f>G57+H57</f>
        <v>2846.9</v>
      </c>
      <c r="J57" s="5" t="s">
        <v>696</v>
      </c>
    </row>
    <row r="58" spans="2:10" ht="57" customHeight="1" x14ac:dyDescent="0.25">
      <c r="B58" s="2" t="s">
        <v>684</v>
      </c>
      <c r="C58" s="5" t="s">
        <v>683</v>
      </c>
      <c r="D58" s="2" t="s">
        <v>38</v>
      </c>
      <c r="E58" s="2" t="s">
        <v>685</v>
      </c>
      <c r="F58" s="2" t="s">
        <v>686</v>
      </c>
      <c r="G58" s="37">
        <v>550</v>
      </c>
      <c r="H58" s="39">
        <f>G58*0.13</f>
        <v>71.5</v>
      </c>
      <c r="I58" s="39">
        <f t="shared" ref="I58" si="10">G58+H58</f>
        <v>621.5</v>
      </c>
      <c r="J58" s="5" t="s">
        <v>687</v>
      </c>
    </row>
    <row r="59" spans="2:10" ht="63" x14ac:dyDescent="0.25">
      <c r="B59" s="44" t="s">
        <v>25</v>
      </c>
      <c r="C59" s="41" t="s">
        <v>61</v>
      </c>
      <c r="D59" s="42" t="s">
        <v>62</v>
      </c>
      <c r="E59" s="42" t="s">
        <v>621</v>
      </c>
      <c r="F59" s="41" t="s">
        <v>575</v>
      </c>
      <c r="G59" s="37">
        <f>561.53+1497.7</f>
        <v>2059.23</v>
      </c>
      <c r="H59" s="38">
        <f>G59*0.25</f>
        <v>514.8075</v>
      </c>
      <c r="I59" s="38">
        <f>G59+H59</f>
        <v>2574.0374999999999</v>
      </c>
      <c r="J59" s="5" t="s">
        <v>620</v>
      </c>
    </row>
    <row r="60" spans="2:10" ht="36.75" customHeight="1" x14ac:dyDescent="0.25">
      <c r="B60" s="2" t="s">
        <v>25</v>
      </c>
      <c r="C60" s="41" t="s">
        <v>61</v>
      </c>
      <c r="D60" s="2" t="s">
        <v>614</v>
      </c>
      <c r="E60" s="2" t="s">
        <v>615</v>
      </c>
      <c r="F60" s="2" t="s">
        <v>616</v>
      </c>
      <c r="G60" s="37">
        <v>1220.1199999999999</v>
      </c>
      <c r="H60" s="38">
        <f>G60*0.25</f>
        <v>305.02999999999997</v>
      </c>
      <c r="I60" s="38">
        <f>G60+H60</f>
        <v>1525.1499999999999</v>
      </c>
      <c r="J60" s="5" t="s">
        <v>617</v>
      </c>
    </row>
    <row r="61" spans="2:10" ht="31.5" x14ac:dyDescent="0.25">
      <c r="B61" s="2" t="s">
        <v>25</v>
      </c>
      <c r="C61" s="5" t="s">
        <v>538</v>
      </c>
      <c r="D61" s="2" t="s">
        <v>38</v>
      </c>
      <c r="E61" s="2" t="s">
        <v>544</v>
      </c>
      <c r="F61" s="2" t="s">
        <v>543</v>
      </c>
      <c r="G61" s="37">
        <f>11511.29/7.5345</f>
        <v>1527.8107372752008</v>
      </c>
      <c r="H61" s="38">
        <f>G61*0.13</f>
        <v>198.61539584577611</v>
      </c>
      <c r="I61" s="38">
        <f>G61+H61</f>
        <v>1726.4261331209768</v>
      </c>
      <c r="J61" s="5" t="s">
        <v>539</v>
      </c>
    </row>
    <row r="62" spans="2:10" ht="31.5" x14ac:dyDescent="0.25">
      <c r="B62" s="44" t="s">
        <v>595</v>
      </c>
      <c r="C62" s="2" t="s">
        <v>85</v>
      </c>
      <c r="D62" s="5" t="s">
        <v>84</v>
      </c>
      <c r="E62" s="56" t="s">
        <v>611</v>
      </c>
      <c r="F62" s="41" t="s">
        <v>596</v>
      </c>
      <c r="G62" s="43">
        <f>I62*0.8</f>
        <v>1316</v>
      </c>
      <c r="H62" s="43">
        <f>G62*0.25</f>
        <v>329</v>
      </c>
      <c r="I62" s="37">
        <v>1645</v>
      </c>
      <c r="J62" s="5" t="s">
        <v>512</v>
      </c>
    </row>
    <row r="63" spans="2:10" ht="47.25" x14ac:dyDescent="0.25">
      <c r="B63" s="44" t="s">
        <v>604</v>
      </c>
      <c r="C63" s="2" t="s">
        <v>603</v>
      </c>
      <c r="D63" s="5" t="s">
        <v>72</v>
      </c>
      <c r="E63" s="56" t="s">
        <v>529</v>
      </c>
      <c r="F63" s="41" t="s">
        <v>605</v>
      </c>
      <c r="G63" s="43">
        <v>328.5</v>
      </c>
      <c r="H63" s="43">
        <v>16.43</v>
      </c>
      <c r="I63" s="37">
        <f>G63+H63</f>
        <v>344.93</v>
      </c>
      <c r="J63" s="5" t="s">
        <v>606</v>
      </c>
    </row>
    <row r="64" spans="2:10" ht="31.5" x14ac:dyDescent="0.25">
      <c r="B64" s="10" t="s">
        <v>582</v>
      </c>
      <c r="C64" s="5" t="s">
        <v>98</v>
      </c>
      <c r="D64" s="5" t="s">
        <v>526</v>
      </c>
      <c r="E64" s="42" t="s">
        <v>584</v>
      </c>
      <c r="F64" s="41" t="s">
        <v>585</v>
      </c>
      <c r="G64" s="43">
        <v>1400</v>
      </c>
      <c r="H64" s="43">
        <f>G64*0.25</f>
        <v>350</v>
      </c>
      <c r="I64" s="37">
        <f>G64+H64</f>
        <v>1750</v>
      </c>
      <c r="J64" s="5" t="s">
        <v>102</v>
      </c>
    </row>
    <row r="65" spans="2:10" ht="31.5" x14ac:dyDescent="0.25">
      <c r="B65" s="44" t="s">
        <v>582</v>
      </c>
      <c r="C65" s="41" t="s">
        <v>583</v>
      </c>
      <c r="D65" s="42" t="s">
        <v>527</v>
      </c>
      <c r="E65" s="42" t="s">
        <v>584</v>
      </c>
      <c r="F65" s="41" t="s">
        <v>585</v>
      </c>
      <c r="G65" s="43">
        <v>1300</v>
      </c>
      <c r="H65" s="43">
        <f>G65*0.25</f>
        <v>325</v>
      </c>
      <c r="I65" s="37">
        <f>G65+H65</f>
        <v>1625</v>
      </c>
      <c r="J65" s="5" t="s">
        <v>586</v>
      </c>
    </row>
    <row r="66" spans="2:10" ht="31.5" x14ac:dyDescent="0.25">
      <c r="B66" s="44" t="s">
        <v>589</v>
      </c>
      <c r="C66" s="41" t="s">
        <v>92</v>
      </c>
      <c r="D66" s="42" t="s">
        <v>94</v>
      </c>
      <c r="E66" s="42" t="s">
        <v>588</v>
      </c>
      <c r="F66" s="41" t="s">
        <v>587</v>
      </c>
      <c r="G66" s="68" t="s">
        <v>590</v>
      </c>
      <c r="H66" s="69"/>
      <c r="I66" s="70"/>
      <c r="J66" s="5" t="s">
        <v>96</v>
      </c>
    </row>
    <row r="67" spans="2:10" ht="31.5" x14ac:dyDescent="0.25">
      <c r="B67" s="44" t="s">
        <v>591</v>
      </c>
      <c r="C67" s="2" t="s">
        <v>82</v>
      </c>
      <c r="D67" s="42" t="s">
        <v>497</v>
      </c>
      <c r="E67" s="42" t="s">
        <v>588</v>
      </c>
      <c r="F67" s="41" t="s">
        <v>587</v>
      </c>
      <c r="G67" s="37">
        <v>3000</v>
      </c>
      <c r="H67" s="37">
        <f>G67*0.25</f>
        <v>750</v>
      </c>
      <c r="I67" s="37">
        <f>G67+H67</f>
        <v>3750</v>
      </c>
      <c r="J67" s="5" t="s">
        <v>499</v>
      </c>
    </row>
    <row r="68" spans="2:10" ht="31.5" x14ac:dyDescent="0.25">
      <c r="B68" s="44" t="s">
        <v>592</v>
      </c>
      <c r="C68" s="5" t="s">
        <v>493</v>
      </c>
      <c r="D68" s="42" t="s">
        <v>497</v>
      </c>
      <c r="E68" s="42" t="s">
        <v>593</v>
      </c>
      <c r="F68" s="41" t="s">
        <v>594</v>
      </c>
      <c r="G68" s="43">
        <v>4000</v>
      </c>
      <c r="H68" s="43">
        <f>G68*0.25</f>
        <v>1000</v>
      </c>
      <c r="I68" s="43">
        <f>G68+H68</f>
        <v>5000</v>
      </c>
      <c r="J68" s="5" t="s">
        <v>506</v>
      </c>
    </row>
    <row r="69" spans="2:10" ht="31.5" x14ac:dyDescent="0.25">
      <c r="B69" s="44" t="s">
        <v>597</v>
      </c>
      <c r="C69" s="2" t="s">
        <v>83</v>
      </c>
      <c r="D69" s="42" t="s">
        <v>91</v>
      </c>
      <c r="E69" s="42" t="s">
        <v>598</v>
      </c>
      <c r="F69" s="41" t="s">
        <v>599</v>
      </c>
      <c r="G69" s="37">
        <v>4430.17</v>
      </c>
      <c r="H69" s="37">
        <f>I69-G69</f>
        <v>911.11999999999989</v>
      </c>
      <c r="I69" s="37">
        <v>5341.29</v>
      </c>
      <c r="J69" s="5" t="s">
        <v>496</v>
      </c>
    </row>
    <row r="70" spans="2:10" ht="31.5" x14ac:dyDescent="0.25">
      <c r="B70" s="44" t="s">
        <v>600</v>
      </c>
      <c r="C70" s="5" t="s">
        <v>507</v>
      </c>
      <c r="D70" s="42" t="s">
        <v>91</v>
      </c>
      <c r="E70" s="42" t="s">
        <v>598</v>
      </c>
      <c r="F70" s="41" t="s">
        <v>599</v>
      </c>
      <c r="G70" s="37">
        <v>1321.48</v>
      </c>
      <c r="H70" s="37">
        <f>G70*0.05</f>
        <v>66.073999999999998</v>
      </c>
      <c r="I70" s="37">
        <f>G70+H70</f>
        <v>1387.5540000000001</v>
      </c>
      <c r="J70" s="5" t="s">
        <v>509</v>
      </c>
    </row>
    <row r="71" spans="2:10" ht="40.5" customHeight="1" x14ac:dyDescent="0.25">
      <c r="B71" s="44" t="s">
        <v>607</v>
      </c>
      <c r="C71" s="5" t="s">
        <v>608</v>
      </c>
      <c r="D71" s="42" t="s">
        <v>72</v>
      </c>
      <c r="E71" s="42" t="s">
        <v>609</v>
      </c>
      <c r="F71" s="41" t="s">
        <v>612</v>
      </c>
      <c r="G71" s="37">
        <v>2200</v>
      </c>
      <c r="H71" s="37">
        <f>G71*0.25</f>
        <v>550</v>
      </c>
      <c r="I71" s="37">
        <f>G71+H71</f>
        <v>2750</v>
      </c>
      <c r="J71" s="5" t="s">
        <v>610</v>
      </c>
    </row>
    <row r="72" spans="2:10" ht="44.25" customHeight="1" x14ac:dyDescent="0.25">
      <c r="B72" s="44" t="s">
        <v>25</v>
      </c>
      <c r="C72" s="41" t="s">
        <v>52</v>
      </c>
      <c r="D72" s="42" t="s">
        <v>53</v>
      </c>
      <c r="E72" s="42" t="s">
        <v>24</v>
      </c>
      <c r="F72" s="41" t="s">
        <v>479</v>
      </c>
      <c r="G72" s="37">
        <f>4360.42/7.5345</f>
        <v>578.72718826730375</v>
      </c>
      <c r="H72" s="37">
        <v>0</v>
      </c>
      <c r="I72" s="37">
        <f>4360.42/7.5345</f>
        <v>578.72718826730375</v>
      </c>
      <c r="J72" s="5" t="s">
        <v>478</v>
      </c>
    </row>
    <row r="73" spans="2:10" ht="36.75" customHeight="1" x14ac:dyDescent="0.25">
      <c r="B73" s="10" t="s">
        <v>563</v>
      </c>
      <c r="C73" s="5" t="s">
        <v>564</v>
      </c>
      <c r="D73" s="5" t="s">
        <v>565</v>
      </c>
      <c r="E73" s="42" t="s">
        <v>601</v>
      </c>
      <c r="F73" s="41" t="s">
        <v>602</v>
      </c>
      <c r="G73" s="43">
        <f>I73*0.8</f>
        <v>3184.8</v>
      </c>
      <c r="H73" s="43">
        <f>I73-G73</f>
        <v>796.19999999999982</v>
      </c>
      <c r="I73" s="43">
        <v>3981</v>
      </c>
      <c r="J73" s="5" t="s">
        <v>568</v>
      </c>
    </row>
    <row r="74" spans="2:10" ht="33.75" customHeight="1" x14ac:dyDescent="0.25">
      <c r="B74" s="10" t="s">
        <v>523</v>
      </c>
      <c r="C74" s="5" t="s">
        <v>31</v>
      </c>
      <c r="D74" s="5" t="s">
        <v>522</v>
      </c>
      <c r="E74" s="42" t="s">
        <v>618</v>
      </c>
      <c r="F74" s="41" t="s">
        <v>619</v>
      </c>
      <c r="G74" s="43">
        <v>507.11</v>
      </c>
      <c r="H74" s="43">
        <f>G74*0.25</f>
        <v>126.7775</v>
      </c>
      <c r="I74" s="37">
        <f>G74+H74</f>
        <v>633.88750000000005</v>
      </c>
      <c r="J74" s="5" t="s">
        <v>521</v>
      </c>
    </row>
    <row r="75" spans="2:10" ht="37.5" customHeight="1" x14ac:dyDescent="0.25">
      <c r="B75" s="10" t="s">
        <v>569</v>
      </c>
      <c r="C75" s="2" t="s">
        <v>486</v>
      </c>
      <c r="D75" s="42" t="s">
        <v>485</v>
      </c>
      <c r="E75" s="42" t="s">
        <v>570</v>
      </c>
      <c r="F75" s="41" t="s">
        <v>554</v>
      </c>
      <c r="G75" s="58" t="s">
        <v>572</v>
      </c>
      <c r="H75" s="58" t="s">
        <v>573</v>
      </c>
      <c r="I75" s="58" t="s">
        <v>574</v>
      </c>
      <c r="J75" s="5" t="s">
        <v>571</v>
      </c>
    </row>
    <row r="76" spans="2:10" ht="70.5" customHeight="1" x14ac:dyDescent="0.25">
      <c r="B76" s="44" t="s">
        <v>25</v>
      </c>
      <c r="C76" s="41" t="s">
        <v>128</v>
      </c>
      <c r="D76" s="42" t="s">
        <v>145</v>
      </c>
      <c r="E76" s="42" t="s">
        <v>561</v>
      </c>
      <c r="F76" s="41" t="s">
        <v>554</v>
      </c>
      <c r="G76" s="37">
        <v>1080</v>
      </c>
      <c r="H76" s="37">
        <f>G76*0.25</f>
        <v>270</v>
      </c>
      <c r="I76" s="37">
        <f>G76+H76</f>
        <v>1350</v>
      </c>
      <c r="J76" s="5" t="s">
        <v>131</v>
      </c>
    </row>
    <row r="77" spans="2:10" ht="66" customHeight="1" x14ac:dyDescent="0.25">
      <c r="B77" s="5" t="s">
        <v>633</v>
      </c>
      <c r="C77" s="2" t="s">
        <v>634</v>
      </c>
      <c r="D77" s="2" t="s">
        <v>578</v>
      </c>
      <c r="E77" s="2" t="s">
        <v>635</v>
      </c>
      <c r="F77" s="2" t="s">
        <v>636</v>
      </c>
      <c r="G77" s="37">
        <v>18076.87</v>
      </c>
      <c r="H77" s="37">
        <f>G77*0.25</f>
        <v>4519.2174999999997</v>
      </c>
      <c r="I77" s="37">
        <v>23025.57</v>
      </c>
      <c r="J77" s="5" t="s">
        <v>637</v>
      </c>
    </row>
    <row r="78" spans="2:10" ht="53.25" customHeight="1" x14ac:dyDescent="0.25">
      <c r="B78" s="5" t="s">
        <v>622</v>
      </c>
      <c r="C78" s="2" t="s">
        <v>623</v>
      </c>
      <c r="D78" s="2" t="s">
        <v>26</v>
      </c>
      <c r="E78" s="2" t="s">
        <v>624</v>
      </c>
      <c r="F78" s="5" t="s">
        <v>575</v>
      </c>
      <c r="G78" s="37">
        <f>24015/7.5345</f>
        <v>3187.3382440772443</v>
      </c>
      <c r="H78" s="37">
        <f>G78*0.05</f>
        <v>159.36691220386223</v>
      </c>
      <c r="I78" s="37">
        <f t="shared" ref="I78:I83" si="11">G78+H78</f>
        <v>3346.7051562811066</v>
      </c>
      <c r="J78" s="5" t="s">
        <v>625</v>
      </c>
    </row>
    <row r="79" spans="2:10" ht="66.75" customHeight="1" x14ac:dyDescent="0.25">
      <c r="B79" s="2" t="s">
        <v>25</v>
      </c>
      <c r="C79" s="2" t="s">
        <v>476</v>
      </c>
      <c r="D79" s="2" t="s">
        <v>26</v>
      </c>
      <c r="E79" s="2" t="s">
        <v>545</v>
      </c>
      <c r="F79" s="2" t="s">
        <v>546</v>
      </c>
      <c r="G79" s="37">
        <f>24015/7.5345</f>
        <v>3187.3382440772443</v>
      </c>
      <c r="H79" s="37">
        <f>G79*0.05</f>
        <v>159.36691220386223</v>
      </c>
      <c r="I79" s="37">
        <f t="shared" si="11"/>
        <v>3346.7051562811066</v>
      </c>
      <c r="J79" s="5" t="s">
        <v>30</v>
      </c>
    </row>
    <row r="80" spans="2:10" ht="43.5" customHeight="1" x14ac:dyDescent="0.25">
      <c r="B80" s="44" t="s">
        <v>25</v>
      </c>
      <c r="C80" s="41" t="s">
        <v>61</v>
      </c>
      <c r="D80" s="42" t="s">
        <v>62</v>
      </c>
      <c r="E80" s="42" t="s">
        <v>534</v>
      </c>
      <c r="F80" s="41" t="s">
        <v>575</v>
      </c>
      <c r="G80" s="37">
        <f>(3398.56+3427.36+12474)/7.5345</f>
        <v>2561.5395845776093</v>
      </c>
      <c r="H80" s="37">
        <f t="shared" ref="H80:H87" si="12">G80*0.25</f>
        <v>640.38489614440232</v>
      </c>
      <c r="I80" s="37">
        <f t="shared" si="11"/>
        <v>3201.9244807220116</v>
      </c>
      <c r="J80" s="5" t="s">
        <v>613</v>
      </c>
    </row>
    <row r="81" spans="2:10" ht="36.75" customHeight="1" x14ac:dyDescent="0.25">
      <c r="B81" s="59" t="s">
        <v>540</v>
      </c>
      <c r="C81" s="5" t="s">
        <v>56</v>
      </c>
      <c r="D81" s="2" t="s">
        <v>515</v>
      </c>
      <c r="E81" s="2" t="s">
        <v>541</v>
      </c>
      <c r="F81" s="5" t="s">
        <v>542</v>
      </c>
      <c r="G81" s="37">
        <f>15156.1/7.5345</f>
        <v>2011.5601566129139</v>
      </c>
      <c r="H81" s="38">
        <f t="shared" si="12"/>
        <v>502.89003915322849</v>
      </c>
      <c r="I81" s="38">
        <f t="shared" si="11"/>
        <v>2514.4501957661423</v>
      </c>
      <c r="J81" s="5" t="s">
        <v>514</v>
      </c>
    </row>
    <row r="82" spans="2:10" ht="31.5" x14ac:dyDescent="0.25">
      <c r="B82" s="44" t="s">
        <v>503</v>
      </c>
      <c r="C82" s="2" t="s">
        <v>81</v>
      </c>
      <c r="D82" s="42" t="s">
        <v>91</v>
      </c>
      <c r="E82" s="42" t="s">
        <v>490</v>
      </c>
      <c r="F82" s="41" t="s">
        <v>491</v>
      </c>
      <c r="G82" s="43">
        <f>9908.95/7.5345</f>
        <v>1315.143672440109</v>
      </c>
      <c r="H82" s="43">
        <f t="shared" si="12"/>
        <v>328.78591811002724</v>
      </c>
      <c r="I82" s="43">
        <f t="shared" si="11"/>
        <v>1643.9295905501363</v>
      </c>
      <c r="J82" s="5" t="s">
        <v>492</v>
      </c>
    </row>
    <row r="83" spans="2:10" ht="31.5" x14ac:dyDescent="0.25">
      <c r="B83" s="2" t="s">
        <v>42</v>
      </c>
      <c r="C83" s="5" t="s">
        <v>41</v>
      </c>
      <c r="D83" s="2" t="s">
        <v>43</v>
      </c>
      <c r="E83" s="2" t="s">
        <v>44</v>
      </c>
      <c r="F83" s="2" t="s">
        <v>45</v>
      </c>
      <c r="G83" s="60">
        <v>10217.6</v>
      </c>
      <c r="H83" s="61">
        <f t="shared" si="12"/>
        <v>2554.4</v>
      </c>
      <c r="I83" s="61">
        <f t="shared" si="11"/>
        <v>12772</v>
      </c>
      <c r="J83" s="5" t="s">
        <v>29</v>
      </c>
    </row>
    <row r="84" spans="2:10" ht="47.25" x14ac:dyDescent="0.25">
      <c r="B84" s="2" t="s">
        <v>577</v>
      </c>
      <c r="C84" s="5" t="s">
        <v>576</v>
      </c>
      <c r="D84" s="2" t="s">
        <v>578</v>
      </c>
      <c r="E84" s="2" t="s">
        <v>579</v>
      </c>
      <c r="F84" s="2" t="s">
        <v>580</v>
      </c>
      <c r="G84" s="37">
        <v>11277.19</v>
      </c>
      <c r="H84" s="37">
        <f t="shared" si="12"/>
        <v>2819.2975000000001</v>
      </c>
      <c r="I84" s="37">
        <v>14249.12</v>
      </c>
      <c r="J84" s="5" t="s">
        <v>581</v>
      </c>
    </row>
    <row r="85" spans="2:10" ht="31.5" x14ac:dyDescent="0.25">
      <c r="B85" s="44" t="s">
        <v>502</v>
      </c>
      <c r="C85" s="2" t="s">
        <v>83</v>
      </c>
      <c r="D85" s="42" t="s">
        <v>91</v>
      </c>
      <c r="E85" s="42" t="s">
        <v>494</v>
      </c>
      <c r="F85" s="41" t="s">
        <v>495</v>
      </c>
      <c r="G85" s="37">
        <f>21920.51/7.5345</f>
        <v>2909.3516490808943</v>
      </c>
      <c r="H85" s="37">
        <f t="shared" si="12"/>
        <v>727.33791227022357</v>
      </c>
      <c r="I85" s="37">
        <f>G85+H85</f>
        <v>3636.6895613511178</v>
      </c>
      <c r="J85" s="5" t="s">
        <v>496</v>
      </c>
    </row>
    <row r="86" spans="2:10" ht="31.5" x14ac:dyDescent="0.25">
      <c r="B86" s="44" t="s">
        <v>501</v>
      </c>
      <c r="C86" s="2" t="s">
        <v>82</v>
      </c>
      <c r="D86" s="42" t="s">
        <v>497</v>
      </c>
      <c r="E86" s="42" t="s">
        <v>475</v>
      </c>
      <c r="F86" s="41" t="s">
        <v>498</v>
      </c>
      <c r="G86" s="37">
        <f>7354/7.5345</f>
        <v>976.04353308115992</v>
      </c>
      <c r="H86" s="37">
        <f t="shared" si="12"/>
        <v>244.01088327028998</v>
      </c>
      <c r="I86" s="37">
        <f>G86+H86</f>
        <v>1220.0544163514498</v>
      </c>
      <c r="J86" s="5" t="s">
        <v>499</v>
      </c>
    </row>
    <row r="87" spans="2:10" ht="31.5" x14ac:dyDescent="0.25">
      <c r="B87" s="44" t="s">
        <v>508</v>
      </c>
      <c r="C87" s="5" t="s">
        <v>507</v>
      </c>
      <c r="D87" s="42" t="s">
        <v>91</v>
      </c>
      <c r="E87" s="42" t="s">
        <v>494</v>
      </c>
      <c r="F87" s="41" t="s">
        <v>495</v>
      </c>
      <c r="G87" s="37">
        <f>4316.8/7.5345</f>
        <v>572.93781936425773</v>
      </c>
      <c r="H87" s="37">
        <f t="shared" si="12"/>
        <v>143.23445484106443</v>
      </c>
      <c r="I87" s="37">
        <f>G87+H87</f>
        <v>716.1722742053222</v>
      </c>
      <c r="J87" s="5" t="s">
        <v>509</v>
      </c>
    </row>
    <row r="88" spans="2:10" ht="31.5" x14ac:dyDescent="0.25">
      <c r="B88" s="44" t="s">
        <v>553</v>
      </c>
      <c r="C88" s="5" t="s">
        <v>92</v>
      </c>
      <c r="D88" s="42" t="s">
        <v>94</v>
      </c>
      <c r="E88" s="42" t="s">
        <v>475</v>
      </c>
      <c r="F88" s="41" t="s">
        <v>498</v>
      </c>
      <c r="G88" s="68" t="s">
        <v>559</v>
      </c>
      <c r="H88" s="69"/>
      <c r="I88" s="70"/>
      <c r="J88" s="5" t="s">
        <v>96</v>
      </c>
    </row>
    <row r="89" spans="2:10" ht="30.75" customHeight="1" x14ac:dyDescent="0.25">
      <c r="B89" s="44" t="s">
        <v>500</v>
      </c>
      <c r="C89" s="5" t="s">
        <v>493</v>
      </c>
      <c r="D89" s="42" t="s">
        <v>497</v>
      </c>
      <c r="E89" s="42" t="s">
        <v>504</v>
      </c>
      <c r="F89" s="41" t="s">
        <v>505</v>
      </c>
      <c r="G89" s="43">
        <f>9646.9/7.5345</f>
        <v>1280.3636604950559</v>
      </c>
      <c r="H89" s="43">
        <f>G89*0.25</f>
        <v>320.09091512376398</v>
      </c>
      <c r="I89" s="43">
        <f>G89+H89</f>
        <v>1600.4545756188199</v>
      </c>
      <c r="J89" s="5" t="s">
        <v>506</v>
      </c>
    </row>
    <row r="90" spans="2:10" ht="31.5" customHeight="1" x14ac:dyDescent="0.25">
      <c r="B90" s="44" t="s">
        <v>513</v>
      </c>
      <c r="C90" s="2" t="s">
        <v>85</v>
      </c>
      <c r="D90" s="5" t="s">
        <v>84</v>
      </c>
      <c r="E90" s="42" t="s">
        <v>510</v>
      </c>
      <c r="F90" s="41" t="s">
        <v>511</v>
      </c>
      <c r="G90" s="43">
        <f>7709.22/7.5345</f>
        <v>1023.1893290862034</v>
      </c>
      <c r="H90" s="43">
        <f>G90*0.25</f>
        <v>255.79733227155086</v>
      </c>
      <c r="I90" s="37">
        <f>G90+H90</f>
        <v>1278.9866613577542</v>
      </c>
      <c r="J90" s="5" t="s">
        <v>512</v>
      </c>
    </row>
    <row r="91" spans="2:10" ht="33.75" customHeight="1" x14ac:dyDescent="0.25">
      <c r="B91" s="10" t="s">
        <v>563</v>
      </c>
      <c r="C91" s="5" t="s">
        <v>564</v>
      </c>
      <c r="D91" s="5" t="s">
        <v>565</v>
      </c>
      <c r="E91" s="42" t="s">
        <v>566</v>
      </c>
      <c r="F91" s="41" t="s">
        <v>567</v>
      </c>
      <c r="G91" s="43">
        <f>24000/7.5345</f>
        <v>3185.3474019510249</v>
      </c>
      <c r="H91" s="43">
        <f>G91*0.25</f>
        <v>796.33685048775624</v>
      </c>
      <c r="I91" s="43">
        <f>G91+H91</f>
        <v>3981.6842524387812</v>
      </c>
      <c r="J91" s="5" t="s">
        <v>568</v>
      </c>
    </row>
    <row r="92" spans="2:10" ht="31.5" customHeight="1" x14ac:dyDescent="0.25">
      <c r="B92" s="44" t="s">
        <v>25</v>
      </c>
      <c r="C92" s="5" t="s">
        <v>558</v>
      </c>
      <c r="D92" s="42" t="s">
        <v>72</v>
      </c>
      <c r="E92" s="42" t="s">
        <v>555</v>
      </c>
      <c r="F92" s="41" t="s">
        <v>556</v>
      </c>
      <c r="G92" s="62" t="s">
        <v>25</v>
      </c>
      <c r="H92" s="62" t="s">
        <v>25</v>
      </c>
      <c r="I92" s="62" t="s">
        <v>25</v>
      </c>
      <c r="J92" s="5" t="s">
        <v>557</v>
      </c>
    </row>
    <row r="93" spans="2:10" ht="33.75" customHeight="1" x14ac:dyDescent="0.25">
      <c r="B93" s="10" t="s">
        <v>524</v>
      </c>
      <c r="C93" s="5" t="s">
        <v>98</v>
      </c>
      <c r="D93" s="5" t="s">
        <v>526</v>
      </c>
      <c r="E93" s="42" t="s">
        <v>528</v>
      </c>
      <c r="F93" s="41" t="s">
        <v>529</v>
      </c>
      <c r="G93" s="62" t="s">
        <v>25</v>
      </c>
      <c r="H93" s="62" t="s">
        <v>25</v>
      </c>
      <c r="I93" s="62" t="s">
        <v>25</v>
      </c>
      <c r="J93" s="5" t="s">
        <v>102</v>
      </c>
    </row>
    <row r="94" spans="2:10" ht="31.5" x14ac:dyDescent="0.25">
      <c r="B94" s="10" t="s">
        <v>525</v>
      </c>
      <c r="C94" s="5" t="s">
        <v>98</v>
      </c>
      <c r="D94" s="5" t="s">
        <v>527</v>
      </c>
      <c r="E94" s="42" t="s">
        <v>528</v>
      </c>
      <c r="F94" s="41" t="s">
        <v>529</v>
      </c>
      <c r="G94" s="62" t="s">
        <v>25</v>
      </c>
      <c r="H94" s="62" t="s">
        <v>25</v>
      </c>
      <c r="I94" s="62" t="s">
        <v>25</v>
      </c>
      <c r="J94" s="5" t="s">
        <v>102</v>
      </c>
    </row>
    <row r="95" spans="2:10" ht="31.5" x14ac:dyDescent="0.25">
      <c r="B95" s="44" t="s">
        <v>144</v>
      </c>
      <c r="C95" s="41" t="s">
        <v>128</v>
      </c>
      <c r="D95" s="42" t="s">
        <v>145</v>
      </c>
      <c r="E95" s="42" t="s">
        <v>148</v>
      </c>
      <c r="F95" s="41" t="s">
        <v>45</v>
      </c>
      <c r="G95" s="62">
        <v>8100</v>
      </c>
      <c r="H95" s="62">
        <f>G95*0.25</f>
        <v>2025</v>
      </c>
      <c r="I95" s="62">
        <f>G95+H95</f>
        <v>10125</v>
      </c>
      <c r="J95" s="5" t="s">
        <v>131</v>
      </c>
    </row>
    <row r="96" spans="2:10" ht="31.5" x14ac:dyDescent="0.25">
      <c r="B96" s="44" t="s">
        <v>480</v>
      </c>
      <c r="C96" s="2" t="s">
        <v>481</v>
      </c>
      <c r="D96" s="42" t="s">
        <v>482</v>
      </c>
      <c r="E96" s="42" t="s">
        <v>24</v>
      </c>
      <c r="F96" s="41" t="s">
        <v>45</v>
      </c>
      <c r="G96" s="63" t="s">
        <v>535</v>
      </c>
      <c r="H96" s="63" t="s">
        <v>536</v>
      </c>
      <c r="I96" s="63" t="s">
        <v>537</v>
      </c>
      <c r="J96" s="5" t="s">
        <v>483</v>
      </c>
    </row>
    <row r="97" spans="2:10" ht="40.5" customHeight="1" x14ac:dyDescent="0.25">
      <c r="B97" s="44" t="s">
        <v>484</v>
      </c>
      <c r="C97" s="2" t="s">
        <v>486</v>
      </c>
      <c r="D97" s="42" t="s">
        <v>485</v>
      </c>
      <c r="E97" s="42" t="s">
        <v>23</v>
      </c>
      <c r="F97" s="41" t="s">
        <v>45</v>
      </c>
      <c r="G97" s="62" t="s">
        <v>488</v>
      </c>
      <c r="H97" s="62" t="s">
        <v>489</v>
      </c>
      <c r="I97" s="64" t="s">
        <v>487</v>
      </c>
      <c r="J97" s="5" t="s">
        <v>483</v>
      </c>
    </row>
    <row r="98" spans="2:10" ht="39.75" customHeight="1" x14ac:dyDescent="0.25">
      <c r="B98" s="44" t="s">
        <v>549</v>
      </c>
      <c r="C98" s="2" t="s">
        <v>547</v>
      </c>
      <c r="D98" s="42" t="s">
        <v>548</v>
      </c>
      <c r="E98" s="42" t="s">
        <v>550</v>
      </c>
      <c r="F98" s="41" t="s">
        <v>552</v>
      </c>
      <c r="G98" s="62">
        <v>5400</v>
      </c>
      <c r="H98" s="62">
        <v>0</v>
      </c>
      <c r="I98" s="62">
        <v>5400</v>
      </c>
      <c r="J98" s="5" t="s">
        <v>551</v>
      </c>
    </row>
    <row r="99" spans="2:10" ht="31.5" x14ac:dyDescent="0.25">
      <c r="B99" s="2" t="s">
        <v>25</v>
      </c>
      <c r="C99" s="2" t="s">
        <v>476</v>
      </c>
      <c r="D99" s="2" t="s">
        <v>26</v>
      </c>
      <c r="E99" s="2" t="s">
        <v>27</v>
      </c>
      <c r="F99" s="2" t="s">
        <v>28</v>
      </c>
      <c r="G99" s="60">
        <v>75000</v>
      </c>
      <c r="H99" s="60">
        <f>G99*0.25</f>
        <v>18750</v>
      </c>
      <c r="I99" s="60">
        <f>G99+H99+2355</f>
        <v>96105</v>
      </c>
      <c r="J99" s="5" t="s">
        <v>30</v>
      </c>
    </row>
    <row r="100" spans="2:10" ht="54.75" customHeight="1" x14ac:dyDescent="0.25">
      <c r="B100" s="10" t="s">
        <v>517</v>
      </c>
      <c r="C100" s="41" t="s">
        <v>516</v>
      </c>
      <c r="D100" s="42" t="s">
        <v>149</v>
      </c>
      <c r="E100" s="42" t="s">
        <v>519</v>
      </c>
      <c r="F100" s="41" t="s">
        <v>518</v>
      </c>
      <c r="G100" s="62" t="s">
        <v>25</v>
      </c>
      <c r="H100" s="62" t="s">
        <v>25</v>
      </c>
      <c r="I100" s="62" t="s">
        <v>25</v>
      </c>
      <c r="J100" s="65" t="s">
        <v>520</v>
      </c>
    </row>
    <row r="101" spans="2:10" ht="32.25" customHeight="1" x14ac:dyDescent="0.25">
      <c r="B101" s="10" t="s">
        <v>531</v>
      </c>
      <c r="C101" s="41" t="s">
        <v>532</v>
      </c>
      <c r="D101" s="42" t="s">
        <v>12</v>
      </c>
      <c r="E101" s="42" t="s">
        <v>530</v>
      </c>
      <c r="F101" s="41" t="s">
        <v>533</v>
      </c>
      <c r="G101" s="62">
        <v>63777</v>
      </c>
      <c r="H101" s="62">
        <f>G101*0.25</f>
        <v>15944.25</v>
      </c>
      <c r="I101" s="62">
        <f>G101+H101</f>
        <v>79721.25</v>
      </c>
      <c r="J101" s="5" t="s">
        <v>15</v>
      </c>
    </row>
    <row r="102" spans="2:10" ht="32.25" customHeight="1" x14ac:dyDescent="0.25">
      <c r="B102" s="2" t="s">
        <v>11</v>
      </c>
      <c r="C102" s="5" t="s">
        <v>10</v>
      </c>
      <c r="D102" s="2" t="s">
        <v>12</v>
      </c>
      <c r="E102" s="2" t="s">
        <v>13</v>
      </c>
      <c r="F102" s="2" t="s">
        <v>14</v>
      </c>
      <c r="G102" s="60">
        <v>153458.95000000001</v>
      </c>
      <c r="H102" s="60">
        <f>G102*0.25</f>
        <v>38364.737500000003</v>
      </c>
      <c r="I102" s="60">
        <f>G102+H102</f>
        <v>191823.6875</v>
      </c>
      <c r="J102" s="5" t="s">
        <v>15</v>
      </c>
    </row>
    <row r="103" spans="2:10" ht="32.25" customHeight="1" x14ac:dyDescent="0.25">
      <c r="B103" s="2" t="s">
        <v>16</v>
      </c>
      <c r="C103" s="5" t="s">
        <v>19</v>
      </c>
      <c r="D103" s="2" t="s">
        <v>17</v>
      </c>
      <c r="E103" s="2" t="s">
        <v>18</v>
      </c>
      <c r="F103" s="2" t="s">
        <v>475</v>
      </c>
      <c r="G103" s="60">
        <v>132382</v>
      </c>
      <c r="H103" s="60">
        <f>G103*0.25</f>
        <v>33095.5</v>
      </c>
      <c r="I103" s="60">
        <f>G103+H103</f>
        <v>165477.5</v>
      </c>
      <c r="J103" s="5" t="s">
        <v>15</v>
      </c>
    </row>
    <row r="104" spans="2:10" ht="32.25" customHeight="1" x14ac:dyDescent="0.25">
      <c r="B104" s="2" t="s">
        <v>20</v>
      </c>
      <c r="C104" s="2" t="s">
        <v>21</v>
      </c>
      <c r="D104" s="2" t="s">
        <v>22</v>
      </c>
      <c r="E104" s="2" t="s">
        <v>23</v>
      </c>
      <c r="F104" s="2" t="s">
        <v>24</v>
      </c>
      <c r="G104" s="60">
        <f>138115.99</f>
        <v>138115.99</v>
      </c>
      <c r="H104" s="60">
        <f>G104*0.25</f>
        <v>34528.997499999998</v>
      </c>
      <c r="I104" s="60">
        <f>G104+H104+2355</f>
        <v>174999.98749999999</v>
      </c>
      <c r="J104" s="5" t="s">
        <v>477</v>
      </c>
    </row>
    <row r="105" spans="2:10" ht="31.5" x14ac:dyDescent="0.25">
      <c r="B105" s="41" t="s">
        <v>33</v>
      </c>
      <c r="C105" s="41" t="s">
        <v>31</v>
      </c>
      <c r="D105" s="42" t="s">
        <v>32</v>
      </c>
      <c r="E105" s="42" t="s">
        <v>34</v>
      </c>
      <c r="F105" s="42" t="s">
        <v>35</v>
      </c>
      <c r="G105" s="61">
        <v>8120.68</v>
      </c>
      <c r="H105" s="61">
        <f>G105*0.25</f>
        <v>2030.17</v>
      </c>
      <c r="I105" s="61">
        <f t="shared" ref="I105:I115" si="13">G105+H105</f>
        <v>10150.85</v>
      </c>
      <c r="J105" s="41" t="s">
        <v>29</v>
      </c>
    </row>
    <row r="106" spans="2:10" ht="94.5" x14ac:dyDescent="0.25">
      <c r="B106" s="2" t="s">
        <v>37</v>
      </c>
      <c r="C106" s="2" t="s">
        <v>36</v>
      </c>
      <c r="D106" s="2" t="s">
        <v>38</v>
      </c>
      <c r="E106" s="2" t="s">
        <v>39</v>
      </c>
      <c r="F106" s="2" t="s">
        <v>40</v>
      </c>
      <c r="G106" s="60">
        <v>56066.36</v>
      </c>
      <c r="H106" s="61">
        <f>G106*0.13</f>
        <v>7288.6268</v>
      </c>
      <c r="I106" s="61">
        <f t="shared" si="13"/>
        <v>63354.986799999999</v>
      </c>
      <c r="J106" s="5" t="s">
        <v>89</v>
      </c>
    </row>
    <row r="107" spans="2:10" ht="49.5" customHeight="1" x14ac:dyDescent="0.25">
      <c r="B107" s="2" t="s">
        <v>47</v>
      </c>
      <c r="C107" s="2" t="s">
        <v>46</v>
      </c>
      <c r="D107" s="5" t="s">
        <v>48</v>
      </c>
      <c r="E107" s="35">
        <v>44158</v>
      </c>
      <c r="F107" s="2" t="s">
        <v>50</v>
      </c>
      <c r="G107" s="60">
        <v>4120</v>
      </c>
      <c r="H107" s="61">
        <f>G107*0.25</f>
        <v>1030</v>
      </c>
      <c r="I107" s="61">
        <f t="shared" si="13"/>
        <v>5150</v>
      </c>
      <c r="J107" s="2" t="s">
        <v>49</v>
      </c>
    </row>
    <row r="108" spans="2:10" ht="32.25" customHeight="1" x14ac:dyDescent="0.25">
      <c r="B108" s="2" t="s">
        <v>25</v>
      </c>
      <c r="C108" s="2" t="s">
        <v>52</v>
      </c>
      <c r="D108" s="2" t="s">
        <v>53</v>
      </c>
      <c r="E108" s="2" t="s">
        <v>54</v>
      </c>
      <c r="F108" s="2" t="s">
        <v>55</v>
      </c>
      <c r="G108" s="60">
        <v>4400.83</v>
      </c>
      <c r="H108" s="61">
        <v>0</v>
      </c>
      <c r="I108" s="61">
        <f t="shared" si="13"/>
        <v>4400.83</v>
      </c>
      <c r="J108" s="5" t="s">
        <v>51</v>
      </c>
    </row>
    <row r="109" spans="2:10" ht="31.5" x14ac:dyDescent="0.25">
      <c r="B109" s="2" t="s">
        <v>60</v>
      </c>
      <c r="C109" s="2" t="s">
        <v>56</v>
      </c>
      <c r="D109" s="2" t="s">
        <v>58</v>
      </c>
      <c r="E109" s="2" t="s">
        <v>59</v>
      </c>
      <c r="F109" s="2" t="s">
        <v>57</v>
      </c>
      <c r="G109" s="60">
        <v>21750</v>
      </c>
      <c r="H109" s="61">
        <f>G109*0.25</f>
        <v>5437.5</v>
      </c>
      <c r="I109" s="61">
        <f t="shared" si="13"/>
        <v>27187.5</v>
      </c>
      <c r="J109" s="5" t="s">
        <v>97</v>
      </c>
    </row>
    <row r="110" spans="2:10" ht="32.25" customHeight="1" x14ac:dyDescent="0.25">
      <c r="B110" s="2" t="s">
        <v>25</v>
      </c>
      <c r="C110" s="5" t="s">
        <v>61</v>
      </c>
      <c r="D110" s="2" t="s">
        <v>62</v>
      </c>
      <c r="E110" s="2" t="s">
        <v>64</v>
      </c>
      <c r="F110" s="2" t="s">
        <v>63</v>
      </c>
      <c r="G110" s="60">
        <v>25687.5</v>
      </c>
      <c r="H110" s="61">
        <f>G110*0.25</f>
        <v>6421.875</v>
      </c>
      <c r="I110" s="61">
        <f t="shared" si="13"/>
        <v>32109.375</v>
      </c>
      <c r="J110" s="5" t="s">
        <v>65</v>
      </c>
    </row>
    <row r="111" spans="2:10" ht="32.25" customHeight="1" x14ac:dyDescent="0.25">
      <c r="B111" s="2" t="s">
        <v>71</v>
      </c>
      <c r="C111" s="2" t="s">
        <v>66</v>
      </c>
      <c r="D111" s="2" t="s">
        <v>67</v>
      </c>
      <c r="E111" s="2" t="s">
        <v>69</v>
      </c>
      <c r="F111" s="2" t="s">
        <v>70</v>
      </c>
      <c r="G111" s="60">
        <v>121855.45</v>
      </c>
      <c r="H111" s="61">
        <f>G111*0.25</f>
        <v>30463.862499999999</v>
      </c>
      <c r="I111" s="61">
        <f t="shared" si="13"/>
        <v>152319.3125</v>
      </c>
      <c r="J111" s="5" t="s">
        <v>68</v>
      </c>
    </row>
    <row r="112" spans="2:10" ht="32.25" customHeight="1" x14ac:dyDescent="0.25">
      <c r="B112" s="59" t="s">
        <v>73</v>
      </c>
      <c r="C112" s="2" t="s">
        <v>83</v>
      </c>
      <c r="D112" s="2" t="s">
        <v>72</v>
      </c>
      <c r="E112" s="2" t="s">
        <v>76</v>
      </c>
      <c r="F112" s="2" t="s">
        <v>77</v>
      </c>
      <c r="G112" s="60">
        <v>26482.91</v>
      </c>
      <c r="H112" s="61">
        <v>5021.97</v>
      </c>
      <c r="I112" s="61">
        <f t="shared" si="13"/>
        <v>31504.880000000001</v>
      </c>
      <c r="J112" s="5" t="s">
        <v>78</v>
      </c>
    </row>
    <row r="113" spans="2:10" ht="32.25" customHeight="1" x14ac:dyDescent="0.25">
      <c r="B113" s="59" t="s">
        <v>74</v>
      </c>
      <c r="C113" s="2" t="s">
        <v>82</v>
      </c>
      <c r="D113" s="2" t="s">
        <v>72</v>
      </c>
      <c r="E113" s="2" t="s">
        <v>76</v>
      </c>
      <c r="F113" s="2" t="s">
        <v>77</v>
      </c>
      <c r="G113" s="60">
        <v>9565.6</v>
      </c>
      <c r="H113" s="61">
        <v>2373.41</v>
      </c>
      <c r="I113" s="61">
        <f t="shared" si="13"/>
        <v>11939.01</v>
      </c>
      <c r="J113" s="5" t="s">
        <v>79</v>
      </c>
    </row>
    <row r="114" spans="2:10" ht="32.25" customHeight="1" x14ac:dyDescent="0.25">
      <c r="B114" s="59" t="s">
        <v>75</v>
      </c>
      <c r="C114" s="2" t="s">
        <v>81</v>
      </c>
      <c r="D114" s="2" t="s">
        <v>72</v>
      </c>
      <c r="E114" s="2" t="s">
        <v>76</v>
      </c>
      <c r="F114" s="2" t="s">
        <v>77</v>
      </c>
      <c r="G114" s="60">
        <v>3604.85</v>
      </c>
      <c r="H114" s="61">
        <v>809.22</v>
      </c>
      <c r="I114" s="61">
        <f t="shared" si="13"/>
        <v>4414.07</v>
      </c>
      <c r="J114" s="5" t="s">
        <v>80</v>
      </c>
    </row>
    <row r="115" spans="2:10" ht="32.25" customHeight="1" x14ac:dyDescent="0.25">
      <c r="B115" s="59" t="s">
        <v>86</v>
      </c>
      <c r="C115" s="2" t="s">
        <v>85</v>
      </c>
      <c r="D115" s="5" t="s">
        <v>84</v>
      </c>
      <c r="E115" s="2" t="s">
        <v>87</v>
      </c>
      <c r="F115" s="2" t="s">
        <v>88</v>
      </c>
      <c r="G115" s="60">
        <v>7450.36</v>
      </c>
      <c r="H115" s="61">
        <f>G115*0.25</f>
        <v>1862.59</v>
      </c>
      <c r="I115" s="61">
        <f t="shared" si="13"/>
        <v>9312.9499999999989</v>
      </c>
      <c r="J115" s="5" t="s">
        <v>90</v>
      </c>
    </row>
    <row r="116" spans="2:10" ht="48.75" customHeight="1" x14ac:dyDescent="0.25">
      <c r="B116" s="2" t="s">
        <v>93</v>
      </c>
      <c r="C116" s="5" t="s">
        <v>92</v>
      </c>
      <c r="D116" s="2" t="s">
        <v>94</v>
      </c>
      <c r="E116" s="2" t="s">
        <v>76</v>
      </c>
      <c r="F116" s="2" t="s">
        <v>77</v>
      </c>
      <c r="G116" s="68" t="s">
        <v>95</v>
      </c>
      <c r="H116" s="69"/>
      <c r="I116" s="70"/>
      <c r="J116" s="5" t="s">
        <v>96</v>
      </c>
    </row>
    <row r="117" spans="2:10" ht="48.75" customHeight="1" x14ac:dyDescent="0.25">
      <c r="B117" s="59" t="s">
        <v>112</v>
      </c>
      <c r="C117" s="5" t="s">
        <v>98</v>
      </c>
      <c r="D117" s="2" t="s">
        <v>99</v>
      </c>
      <c r="E117" s="2" t="s">
        <v>100</v>
      </c>
      <c r="F117" s="5" t="s">
        <v>101</v>
      </c>
      <c r="G117" s="62">
        <v>20000</v>
      </c>
      <c r="H117" s="62">
        <f>G117*0.25</f>
        <v>5000</v>
      </c>
      <c r="I117" s="62">
        <f>G117+H117</f>
        <v>25000</v>
      </c>
      <c r="J117" s="5" t="s">
        <v>102</v>
      </c>
    </row>
    <row r="118" spans="2:10" ht="48.75" customHeight="1" x14ac:dyDescent="0.25">
      <c r="B118" s="44" t="s">
        <v>105</v>
      </c>
      <c r="C118" s="41" t="s">
        <v>106</v>
      </c>
      <c r="D118" s="42" t="s">
        <v>104</v>
      </c>
      <c r="E118" s="42" t="s">
        <v>103</v>
      </c>
      <c r="F118" s="41" t="s">
        <v>107</v>
      </c>
      <c r="G118" s="66">
        <v>11000</v>
      </c>
      <c r="H118" s="66">
        <f>G118*0.25</f>
        <v>2750</v>
      </c>
      <c r="I118" s="66">
        <f>G118+H118</f>
        <v>13750</v>
      </c>
      <c r="J118" s="5" t="s">
        <v>108</v>
      </c>
    </row>
    <row r="119" spans="2:10" ht="48.75" customHeight="1" x14ac:dyDescent="0.25">
      <c r="B119" s="44" t="s">
        <v>113</v>
      </c>
      <c r="C119" s="41" t="s">
        <v>110</v>
      </c>
      <c r="D119" s="42" t="s">
        <v>109</v>
      </c>
      <c r="E119" s="42" t="s">
        <v>100</v>
      </c>
      <c r="F119" s="41" t="s">
        <v>101</v>
      </c>
      <c r="G119" s="62">
        <v>15500</v>
      </c>
      <c r="H119" s="62">
        <f>G119*0.25</f>
        <v>3875</v>
      </c>
      <c r="I119" s="62">
        <f>G119+H119</f>
        <v>19375</v>
      </c>
      <c r="J119" s="5" t="s">
        <v>111</v>
      </c>
    </row>
    <row r="120" spans="2:10" ht="48.75" customHeight="1" x14ac:dyDescent="0.25">
      <c r="B120" s="44" t="s">
        <v>115</v>
      </c>
      <c r="C120" s="41" t="s">
        <v>116</v>
      </c>
      <c r="D120" s="42" t="s">
        <v>117</v>
      </c>
      <c r="E120" s="42" t="s">
        <v>118</v>
      </c>
      <c r="F120" s="41" t="s">
        <v>119</v>
      </c>
      <c r="G120" s="68" t="s">
        <v>120</v>
      </c>
      <c r="H120" s="69"/>
      <c r="I120" s="70"/>
      <c r="J120" s="5" t="s">
        <v>114</v>
      </c>
    </row>
    <row r="121" spans="2:10" ht="48.75" customHeight="1" x14ac:dyDescent="0.25">
      <c r="B121" s="44" t="s">
        <v>121</v>
      </c>
      <c r="C121" s="41" t="s">
        <v>122</v>
      </c>
      <c r="D121" s="42" t="s">
        <v>123</v>
      </c>
      <c r="E121" s="42" t="s">
        <v>124</v>
      </c>
      <c r="F121" s="41" t="s">
        <v>125</v>
      </c>
      <c r="G121" s="62">
        <v>9600</v>
      </c>
      <c r="H121" s="62">
        <f>G121*0.25</f>
        <v>2400</v>
      </c>
      <c r="I121" s="62">
        <f>G121+H121</f>
        <v>12000</v>
      </c>
      <c r="J121" s="5" t="s">
        <v>126</v>
      </c>
    </row>
    <row r="122" spans="2:10" ht="48.75" customHeight="1" x14ac:dyDescent="0.25">
      <c r="B122" s="44" t="s">
        <v>127</v>
      </c>
      <c r="C122" s="41" t="s">
        <v>128</v>
      </c>
      <c r="D122" s="42" t="s">
        <v>129</v>
      </c>
      <c r="E122" s="42" t="s">
        <v>130</v>
      </c>
      <c r="F122" s="41" t="s">
        <v>100</v>
      </c>
      <c r="G122" s="62">
        <v>7200</v>
      </c>
      <c r="H122" s="62">
        <f>G122*0.25</f>
        <v>1800</v>
      </c>
      <c r="I122" s="62">
        <f>G122+H122</f>
        <v>9000</v>
      </c>
      <c r="J122" s="5" t="s">
        <v>131</v>
      </c>
    </row>
    <row r="123" spans="2:10" ht="48.75" customHeight="1" x14ac:dyDescent="0.25">
      <c r="B123" s="44" t="s">
        <v>132</v>
      </c>
      <c r="C123" s="41" t="s">
        <v>133</v>
      </c>
      <c r="D123" s="42" t="s">
        <v>134</v>
      </c>
      <c r="E123" s="42" t="s">
        <v>118</v>
      </c>
      <c r="F123" s="41" t="s">
        <v>119</v>
      </c>
      <c r="G123" s="62">
        <v>11647.35</v>
      </c>
      <c r="H123" s="62">
        <f>G123*0.25</f>
        <v>2911.8375000000001</v>
      </c>
      <c r="I123" s="62">
        <f>G123+H123</f>
        <v>14559.1875</v>
      </c>
      <c r="J123" s="5" t="s">
        <v>135</v>
      </c>
    </row>
    <row r="124" spans="2:10" ht="48.75" customHeight="1" x14ac:dyDescent="0.25">
      <c r="B124" s="44" t="s">
        <v>136</v>
      </c>
      <c r="C124" s="41" t="s">
        <v>138</v>
      </c>
      <c r="D124" s="42" t="s">
        <v>137</v>
      </c>
      <c r="E124" s="42" t="s">
        <v>139</v>
      </c>
      <c r="F124" s="41" t="s">
        <v>140</v>
      </c>
      <c r="G124" s="62">
        <v>8000</v>
      </c>
      <c r="H124" s="62">
        <f>G124*0.25</f>
        <v>2000</v>
      </c>
      <c r="I124" s="62">
        <f>G124+H124</f>
        <v>10000</v>
      </c>
      <c r="J124" s="5" t="s">
        <v>141</v>
      </c>
    </row>
    <row r="125" spans="2:10" ht="31.5" x14ac:dyDescent="0.25">
      <c r="B125" s="44" t="s">
        <v>60</v>
      </c>
      <c r="C125" s="41" t="s">
        <v>143</v>
      </c>
      <c r="D125" s="42" t="s">
        <v>142</v>
      </c>
      <c r="E125" s="42" t="s">
        <v>59</v>
      </c>
      <c r="F125" s="41" t="s">
        <v>147</v>
      </c>
      <c r="G125" s="62">
        <v>9760</v>
      </c>
      <c r="H125" s="62">
        <f>G125*0.25</f>
        <v>2440</v>
      </c>
      <c r="I125" s="62">
        <f>G125+H125</f>
        <v>12200</v>
      </c>
      <c r="J125" s="5" t="s">
        <v>146</v>
      </c>
    </row>
    <row r="128" spans="2:10" x14ac:dyDescent="0.25">
      <c r="G128" s="4"/>
      <c r="H128" s="4"/>
      <c r="I128" s="4"/>
    </row>
    <row r="129" spans="7:9" x14ac:dyDescent="0.25">
      <c r="G129" s="4"/>
      <c r="H129" s="4"/>
      <c r="I129" s="4"/>
    </row>
    <row r="130" spans="7:9" x14ac:dyDescent="0.25">
      <c r="G130" s="4"/>
      <c r="H130" s="4"/>
      <c r="I130" s="4"/>
    </row>
    <row r="131" spans="7:9" x14ac:dyDescent="0.25">
      <c r="G131" s="4"/>
      <c r="H131" s="4"/>
      <c r="I131" s="4"/>
    </row>
    <row r="132" spans="7:9" x14ac:dyDescent="0.25">
      <c r="G132" s="4"/>
      <c r="H132" s="4"/>
      <c r="I132" s="4"/>
    </row>
    <row r="133" spans="7:9" x14ac:dyDescent="0.25">
      <c r="G133" s="4"/>
      <c r="H133" s="4"/>
      <c r="I133" s="4"/>
    </row>
    <row r="134" spans="7:9" x14ac:dyDescent="0.25">
      <c r="G134" s="4"/>
      <c r="H134" s="4"/>
      <c r="I134" s="4"/>
    </row>
    <row r="135" spans="7:9" x14ac:dyDescent="0.25">
      <c r="G135" s="4"/>
      <c r="H135" s="4"/>
      <c r="I135" s="4"/>
    </row>
    <row r="136" spans="7:9" x14ac:dyDescent="0.25">
      <c r="G136" s="4"/>
      <c r="H136" s="4"/>
      <c r="I136" s="4"/>
    </row>
    <row r="137" spans="7:9" x14ac:dyDescent="0.25">
      <c r="G137" s="4"/>
      <c r="H137" s="4"/>
      <c r="I137" s="4"/>
    </row>
    <row r="138" spans="7:9" x14ac:dyDescent="0.25">
      <c r="G138" s="4"/>
      <c r="H138" s="4"/>
      <c r="I138" s="4"/>
    </row>
    <row r="139" spans="7:9" x14ac:dyDescent="0.25">
      <c r="G139" s="4"/>
      <c r="H139" s="4"/>
      <c r="I139" s="4"/>
    </row>
    <row r="140" spans="7:9" x14ac:dyDescent="0.25">
      <c r="G140" s="4"/>
      <c r="H140" s="4"/>
      <c r="I140" s="4"/>
    </row>
    <row r="141" spans="7:9" x14ac:dyDescent="0.25">
      <c r="G141" s="4"/>
      <c r="H141" s="4"/>
      <c r="I141" s="4"/>
    </row>
    <row r="142" spans="7:9" x14ac:dyDescent="0.25">
      <c r="G142" s="4"/>
      <c r="H142" s="4"/>
      <c r="I142" s="4"/>
    </row>
    <row r="143" spans="7:9" x14ac:dyDescent="0.25">
      <c r="G143" s="4"/>
      <c r="H143" s="4"/>
      <c r="I143" s="4"/>
    </row>
    <row r="144" spans="7:9" x14ac:dyDescent="0.25">
      <c r="G144" s="4"/>
      <c r="H144" s="4"/>
      <c r="I144" s="4"/>
    </row>
    <row r="145" spans="7:9" x14ac:dyDescent="0.25">
      <c r="G145" s="4"/>
      <c r="H145" s="4"/>
      <c r="I145" s="4"/>
    </row>
    <row r="146" spans="7:9" x14ac:dyDescent="0.25">
      <c r="G146" s="4"/>
      <c r="H146" s="4"/>
      <c r="I146" s="4"/>
    </row>
    <row r="147" spans="7:9" x14ac:dyDescent="0.25">
      <c r="G147" s="4"/>
      <c r="H147" s="4"/>
      <c r="I147" s="4"/>
    </row>
    <row r="148" spans="7:9" x14ac:dyDescent="0.25">
      <c r="G148" s="4"/>
      <c r="H148" s="4"/>
      <c r="I148" s="4"/>
    </row>
    <row r="149" spans="7:9" x14ac:dyDescent="0.25">
      <c r="G149" s="4"/>
      <c r="H149" s="4"/>
      <c r="I149" s="4"/>
    </row>
    <row r="150" spans="7:9" x14ac:dyDescent="0.25">
      <c r="G150" s="4"/>
      <c r="H150" s="4"/>
      <c r="I150" s="4"/>
    </row>
    <row r="151" spans="7:9" x14ac:dyDescent="0.25">
      <c r="G151" s="4"/>
      <c r="H151" s="4"/>
      <c r="I151" s="4"/>
    </row>
    <row r="152" spans="7:9" x14ac:dyDescent="0.25">
      <c r="G152" s="4"/>
      <c r="H152" s="4"/>
      <c r="I152" s="4"/>
    </row>
    <row r="153" spans="7:9" x14ac:dyDescent="0.25">
      <c r="G153" s="4"/>
      <c r="H153" s="4"/>
      <c r="I153" s="4"/>
    </row>
    <row r="154" spans="7:9" x14ac:dyDescent="0.25">
      <c r="G154" s="4"/>
      <c r="H154" s="4"/>
      <c r="I154" s="4"/>
    </row>
    <row r="155" spans="7:9" x14ac:dyDescent="0.25">
      <c r="G155" s="4"/>
      <c r="H155" s="4"/>
      <c r="I155" s="4"/>
    </row>
  </sheetData>
  <mergeCells count="10">
    <mergeCell ref="B1:E1"/>
    <mergeCell ref="B2:E2"/>
    <mergeCell ref="G116:I116"/>
    <mergeCell ref="G120:I120"/>
    <mergeCell ref="G88:I88"/>
    <mergeCell ref="G66:I66"/>
    <mergeCell ref="B4:E4"/>
    <mergeCell ref="B3:E3"/>
    <mergeCell ref="B5:E5"/>
    <mergeCell ref="B31:E31"/>
  </mergeCells>
  <phoneticPr fontId="8" type="noConversion"/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A8F0-9361-4892-983A-0CEA2270EFB9}">
  <dimension ref="A1:V43"/>
  <sheetViews>
    <sheetView topLeftCell="A39" workbookViewId="0">
      <selection activeCell="E56" sqref="E52:E56"/>
    </sheetView>
  </sheetViews>
  <sheetFormatPr defaultRowHeight="11.25" x14ac:dyDescent="0.2"/>
  <cols>
    <col min="1" max="1" width="18.28515625" style="13" bestFit="1" customWidth="1"/>
    <col min="2" max="2" width="13.7109375" style="13" bestFit="1" customWidth="1"/>
    <col min="3" max="3" width="4.5703125" style="13" customWidth="1"/>
    <col min="4" max="4" width="3.85546875" style="13" customWidth="1"/>
    <col min="5" max="5" width="26.7109375" style="13" bestFit="1" customWidth="1"/>
    <col min="6" max="6" width="27.85546875" style="13" customWidth="1"/>
    <col min="7" max="12" width="9.28515625" style="13" bestFit="1" customWidth="1"/>
    <col min="13" max="13" width="29.85546875" style="13" customWidth="1"/>
    <col min="14" max="14" width="9.28515625" style="13" bestFit="1" customWidth="1"/>
    <col min="15" max="16" width="9.140625" style="13"/>
    <col min="17" max="21" width="9.28515625" style="13" bestFit="1" customWidth="1"/>
    <col min="22" max="16384" width="9.140625" style="13"/>
  </cols>
  <sheetData>
    <row r="1" spans="1:22" ht="21.75" x14ac:dyDescent="0.2">
      <c r="A1" s="72" t="s">
        <v>150</v>
      </c>
      <c r="B1" s="72"/>
      <c r="C1" s="72" t="s">
        <v>0</v>
      </c>
      <c r="D1" s="72"/>
      <c r="E1" s="72"/>
      <c r="F1" s="72"/>
      <c r="G1" s="72"/>
      <c r="H1" s="72"/>
      <c r="I1" s="72"/>
      <c r="J1" s="11" t="s">
        <v>151</v>
      </c>
      <c r="K1" s="72">
        <v>33139640000</v>
      </c>
      <c r="L1" s="72"/>
      <c r="M1" s="11"/>
      <c r="N1" s="11"/>
      <c r="O1" s="12"/>
      <c r="P1" s="12"/>
      <c r="Q1" s="11"/>
      <c r="R1" s="12"/>
      <c r="S1" s="11"/>
      <c r="T1" s="11"/>
      <c r="U1" s="12"/>
      <c r="V1" s="12"/>
    </row>
    <row r="2" spans="1:22" x14ac:dyDescent="0.2">
      <c r="A2" s="72" t="s">
        <v>152</v>
      </c>
      <c r="B2" s="72"/>
      <c r="C2" s="72" t="s">
        <v>153</v>
      </c>
      <c r="D2" s="72"/>
      <c r="E2" s="72"/>
      <c r="F2" s="72"/>
      <c r="G2" s="72"/>
      <c r="H2" s="72"/>
      <c r="I2" s="72"/>
      <c r="J2" s="11" t="s">
        <v>154</v>
      </c>
      <c r="K2" s="72">
        <v>43355278379</v>
      </c>
      <c r="L2" s="72"/>
      <c r="M2" s="11"/>
      <c r="N2" s="11"/>
      <c r="O2" s="12"/>
      <c r="P2" s="12"/>
      <c r="Q2" s="11"/>
      <c r="R2" s="12"/>
      <c r="S2" s="11"/>
      <c r="T2" s="11"/>
      <c r="U2" s="12"/>
      <c r="V2" s="12"/>
    </row>
    <row r="3" spans="1:22" x14ac:dyDescent="0.2">
      <c r="A3" s="74" t="s">
        <v>155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x14ac:dyDescent="0.2">
      <c r="A4" s="75" t="s">
        <v>156</v>
      </c>
      <c r="B4" s="76" t="s">
        <v>157</v>
      </c>
      <c r="C4" s="76" t="s">
        <v>158</v>
      </c>
      <c r="D4" s="76"/>
      <c r="E4" s="75" t="s">
        <v>159</v>
      </c>
      <c r="F4" s="75" t="s">
        <v>160</v>
      </c>
      <c r="G4" s="75" t="s">
        <v>161</v>
      </c>
      <c r="H4" s="75" t="s">
        <v>162</v>
      </c>
      <c r="I4" s="73" t="s">
        <v>163</v>
      </c>
      <c r="J4" s="73" t="s">
        <v>164</v>
      </c>
      <c r="K4" s="73" t="s">
        <v>165</v>
      </c>
      <c r="L4" s="73" t="s">
        <v>166</v>
      </c>
      <c r="M4" s="73" t="s">
        <v>167</v>
      </c>
      <c r="N4" s="73" t="s">
        <v>168</v>
      </c>
      <c r="O4" s="73" t="s">
        <v>169</v>
      </c>
      <c r="P4" s="73"/>
      <c r="Q4" s="73" t="s">
        <v>170</v>
      </c>
      <c r="R4" s="73" t="s">
        <v>171</v>
      </c>
      <c r="S4" s="73" t="s">
        <v>172</v>
      </c>
      <c r="T4" s="73" t="s">
        <v>173</v>
      </c>
      <c r="U4" s="76" t="s">
        <v>8</v>
      </c>
      <c r="V4" s="76"/>
    </row>
    <row r="5" spans="1:22" ht="56.25" x14ac:dyDescent="0.2">
      <c r="A5" s="75"/>
      <c r="B5" s="76"/>
      <c r="C5" s="14" t="s">
        <v>174</v>
      </c>
      <c r="D5" s="14" t="s">
        <v>175</v>
      </c>
      <c r="E5" s="75"/>
      <c r="F5" s="75"/>
      <c r="G5" s="75"/>
      <c r="H5" s="75"/>
      <c r="I5" s="73"/>
      <c r="J5" s="73"/>
      <c r="K5" s="73"/>
      <c r="L5" s="73"/>
      <c r="M5" s="73"/>
      <c r="N5" s="73"/>
      <c r="O5" s="15" t="s">
        <v>176</v>
      </c>
      <c r="P5" s="15" t="s">
        <v>177</v>
      </c>
      <c r="Q5" s="73"/>
      <c r="R5" s="73"/>
      <c r="S5" s="73"/>
      <c r="T5" s="73"/>
      <c r="U5" s="76"/>
      <c r="V5" s="76"/>
    </row>
    <row r="6" spans="1:22" ht="67.5" x14ac:dyDescent="0.2">
      <c r="A6" s="16" t="s">
        <v>178</v>
      </c>
      <c r="B6" s="17" t="s">
        <v>179</v>
      </c>
      <c r="C6" s="18"/>
      <c r="D6" s="18" t="s">
        <v>175</v>
      </c>
      <c r="E6" s="16" t="s">
        <v>180</v>
      </c>
      <c r="F6" s="16" t="s">
        <v>181</v>
      </c>
      <c r="G6" s="16" t="s">
        <v>182</v>
      </c>
      <c r="H6" s="16" t="s">
        <v>183</v>
      </c>
      <c r="I6" s="19"/>
      <c r="J6" s="19" t="s">
        <v>184</v>
      </c>
      <c r="K6" s="19" t="s">
        <v>185</v>
      </c>
      <c r="L6" s="19" t="s">
        <v>186</v>
      </c>
      <c r="M6" s="19" t="s">
        <v>187</v>
      </c>
      <c r="N6" s="20" t="s">
        <v>188</v>
      </c>
      <c r="O6" s="21" t="s">
        <v>189</v>
      </c>
      <c r="P6" s="21"/>
      <c r="Q6" s="19" t="s">
        <v>190</v>
      </c>
      <c r="R6" s="19"/>
      <c r="S6" s="19" t="s">
        <v>191</v>
      </c>
      <c r="T6" s="20" t="s">
        <v>192</v>
      </c>
      <c r="U6" s="77"/>
      <c r="V6" s="77"/>
    </row>
    <row r="7" spans="1:22" ht="67.5" x14ac:dyDescent="0.2">
      <c r="A7" s="16" t="s">
        <v>193</v>
      </c>
      <c r="B7" s="22">
        <v>24164990873</v>
      </c>
      <c r="C7" s="18"/>
      <c r="D7" s="18" t="s">
        <v>175</v>
      </c>
      <c r="E7" s="16" t="s">
        <v>194</v>
      </c>
      <c r="F7" s="16" t="s">
        <v>181</v>
      </c>
      <c r="G7" s="16" t="s">
        <v>182</v>
      </c>
      <c r="H7" s="16" t="s">
        <v>195</v>
      </c>
      <c r="I7" s="19"/>
      <c r="J7" s="19" t="s">
        <v>196</v>
      </c>
      <c r="K7" s="19" t="s">
        <v>197</v>
      </c>
      <c r="L7" s="19" t="s">
        <v>186</v>
      </c>
      <c r="M7" s="19" t="s">
        <v>198</v>
      </c>
      <c r="N7" s="20" t="s">
        <v>188</v>
      </c>
      <c r="O7" s="21" t="s">
        <v>189</v>
      </c>
      <c r="P7" s="21"/>
      <c r="Q7" s="20" t="s">
        <v>199</v>
      </c>
      <c r="R7" s="19"/>
      <c r="S7" s="19" t="s">
        <v>200</v>
      </c>
      <c r="T7" s="20" t="s">
        <v>192</v>
      </c>
      <c r="U7" s="77"/>
      <c r="V7" s="77"/>
    </row>
    <row r="8" spans="1:22" ht="67.5" x14ac:dyDescent="0.2">
      <c r="A8" s="16" t="s">
        <v>201</v>
      </c>
      <c r="B8" s="22">
        <v>24539397682</v>
      </c>
      <c r="C8" s="18"/>
      <c r="D8" s="18" t="s">
        <v>175</v>
      </c>
      <c r="E8" s="16" t="s">
        <v>202</v>
      </c>
      <c r="F8" s="16" t="s">
        <v>181</v>
      </c>
      <c r="G8" s="16" t="s">
        <v>182</v>
      </c>
      <c r="H8" s="16" t="s">
        <v>203</v>
      </c>
      <c r="I8" s="19"/>
      <c r="J8" s="19" t="s">
        <v>204</v>
      </c>
      <c r="K8" s="19" t="s">
        <v>200</v>
      </c>
      <c r="L8" s="19" t="s">
        <v>205</v>
      </c>
      <c r="M8" s="19" t="s">
        <v>198</v>
      </c>
      <c r="N8" s="20" t="s">
        <v>188</v>
      </c>
      <c r="O8" s="21" t="s">
        <v>189</v>
      </c>
      <c r="P8" s="21"/>
      <c r="Q8" s="20" t="s">
        <v>206</v>
      </c>
      <c r="R8" s="19"/>
      <c r="S8" s="19" t="s">
        <v>207</v>
      </c>
      <c r="T8" s="20" t="s">
        <v>192</v>
      </c>
      <c r="U8" s="77"/>
      <c r="V8" s="77"/>
    </row>
    <row r="9" spans="1:22" ht="90" x14ac:dyDescent="0.2">
      <c r="A9" s="21" t="s">
        <v>208</v>
      </c>
      <c r="B9" s="23">
        <v>9032463706</v>
      </c>
      <c r="C9" s="23"/>
      <c r="D9" s="23" t="s">
        <v>175</v>
      </c>
      <c r="E9" s="23" t="s">
        <v>209</v>
      </c>
      <c r="F9" s="23" t="s">
        <v>210</v>
      </c>
      <c r="G9" s="23" t="s">
        <v>182</v>
      </c>
      <c r="H9" s="21" t="s">
        <v>211</v>
      </c>
      <c r="I9" s="23"/>
      <c r="J9" s="21" t="s">
        <v>212</v>
      </c>
      <c r="K9" s="21" t="s">
        <v>213</v>
      </c>
      <c r="L9" s="21" t="s">
        <v>214</v>
      </c>
      <c r="M9" s="21" t="s">
        <v>215</v>
      </c>
      <c r="N9" s="21" t="s">
        <v>216</v>
      </c>
      <c r="O9" s="23" t="s">
        <v>189</v>
      </c>
      <c r="P9" s="23"/>
      <c r="Q9" s="21" t="s">
        <v>217</v>
      </c>
      <c r="R9" s="23"/>
      <c r="S9" s="21"/>
      <c r="T9" s="21"/>
      <c r="U9" s="78"/>
      <c r="V9" s="78"/>
    </row>
    <row r="10" spans="1:22" ht="45" x14ac:dyDescent="0.2">
      <c r="A10" s="23" t="s">
        <v>218</v>
      </c>
      <c r="B10" s="23">
        <v>46622082568</v>
      </c>
      <c r="C10" s="23"/>
      <c r="D10" s="23" t="s">
        <v>175</v>
      </c>
      <c r="E10" s="23" t="s">
        <v>219</v>
      </c>
      <c r="F10" s="23" t="s">
        <v>181</v>
      </c>
      <c r="G10" s="23" t="s">
        <v>182</v>
      </c>
      <c r="H10" s="21" t="s">
        <v>220</v>
      </c>
      <c r="I10" s="23"/>
      <c r="J10" s="21" t="s">
        <v>221</v>
      </c>
      <c r="K10" s="21" t="s">
        <v>213</v>
      </c>
      <c r="L10" s="21" t="s">
        <v>222</v>
      </c>
      <c r="M10" s="21" t="s">
        <v>223</v>
      </c>
      <c r="N10" s="21" t="s">
        <v>224</v>
      </c>
      <c r="O10" s="23" t="s">
        <v>189</v>
      </c>
      <c r="P10" s="23"/>
      <c r="Q10" s="21" t="s">
        <v>225</v>
      </c>
      <c r="R10" s="23"/>
      <c r="S10" s="21"/>
      <c r="T10" s="21"/>
      <c r="U10" s="78"/>
      <c r="V10" s="78"/>
    </row>
    <row r="11" spans="1:22" ht="67.5" x14ac:dyDescent="0.2">
      <c r="A11" s="23" t="s">
        <v>178</v>
      </c>
      <c r="B11" s="24" t="s">
        <v>226</v>
      </c>
      <c r="C11" s="23"/>
      <c r="D11" s="23" t="s">
        <v>175</v>
      </c>
      <c r="E11" s="23" t="s">
        <v>180</v>
      </c>
      <c r="F11" s="23" t="s">
        <v>181</v>
      </c>
      <c r="G11" s="23" t="s">
        <v>182</v>
      </c>
      <c r="H11" s="21" t="s">
        <v>227</v>
      </c>
      <c r="I11" s="23"/>
      <c r="J11" s="21" t="s">
        <v>184</v>
      </c>
      <c r="K11" s="21" t="s">
        <v>228</v>
      </c>
      <c r="L11" s="21" t="s">
        <v>229</v>
      </c>
      <c r="M11" s="21" t="s">
        <v>230</v>
      </c>
      <c r="N11" s="21" t="s">
        <v>231</v>
      </c>
      <c r="O11" s="23"/>
      <c r="P11" s="23" t="s">
        <v>232</v>
      </c>
      <c r="Q11" s="21" t="s">
        <v>233</v>
      </c>
      <c r="R11" s="23"/>
      <c r="S11" s="21" t="s">
        <v>234</v>
      </c>
      <c r="T11" s="21" t="s">
        <v>235</v>
      </c>
      <c r="U11" s="78"/>
      <c r="V11" s="78"/>
    </row>
    <row r="12" spans="1:22" ht="67.5" x14ac:dyDescent="0.2">
      <c r="A12" s="23" t="s">
        <v>178</v>
      </c>
      <c r="B12" s="24" t="s">
        <v>226</v>
      </c>
      <c r="C12" s="23"/>
      <c r="D12" s="23" t="s">
        <v>175</v>
      </c>
      <c r="E12" s="23" t="s">
        <v>180</v>
      </c>
      <c r="F12" s="23" t="s">
        <v>181</v>
      </c>
      <c r="G12" s="23" t="s">
        <v>182</v>
      </c>
      <c r="H12" s="21" t="s">
        <v>227</v>
      </c>
      <c r="I12" s="23"/>
      <c r="J12" s="21" t="s">
        <v>184</v>
      </c>
      <c r="K12" s="21" t="s">
        <v>236</v>
      </c>
      <c r="L12" s="21" t="s">
        <v>237</v>
      </c>
      <c r="M12" s="21" t="s">
        <v>238</v>
      </c>
      <c r="N12" s="21" t="s">
        <v>188</v>
      </c>
      <c r="O12" s="23" t="s">
        <v>189</v>
      </c>
      <c r="P12" s="23"/>
      <c r="Q12" s="21" t="s">
        <v>239</v>
      </c>
      <c r="R12" s="23"/>
      <c r="S12" s="21" t="s">
        <v>240</v>
      </c>
      <c r="T12" s="21" t="s">
        <v>235</v>
      </c>
      <c r="U12" s="78"/>
      <c r="V12" s="78"/>
    </row>
    <row r="13" spans="1:22" ht="33.75" x14ac:dyDescent="0.2">
      <c r="A13" s="23" t="s">
        <v>201</v>
      </c>
      <c r="B13" s="23">
        <v>24539397682</v>
      </c>
      <c r="C13" s="23"/>
      <c r="D13" s="23" t="s">
        <v>175</v>
      </c>
      <c r="E13" s="23" t="s">
        <v>202</v>
      </c>
      <c r="F13" s="23" t="s">
        <v>181</v>
      </c>
      <c r="G13" s="23" t="s">
        <v>182</v>
      </c>
      <c r="H13" s="21" t="s">
        <v>203</v>
      </c>
      <c r="I13" s="23"/>
      <c r="J13" s="21" t="s">
        <v>204</v>
      </c>
      <c r="K13" s="21" t="s">
        <v>241</v>
      </c>
      <c r="L13" s="21" t="s">
        <v>242</v>
      </c>
      <c r="M13" s="21" t="s">
        <v>243</v>
      </c>
      <c r="N13" s="21" t="s">
        <v>231</v>
      </c>
      <c r="O13" s="23"/>
      <c r="P13" s="23" t="s">
        <v>232</v>
      </c>
      <c r="Q13" s="21" t="s">
        <v>244</v>
      </c>
      <c r="R13" s="23"/>
      <c r="S13" s="21" t="s">
        <v>245</v>
      </c>
      <c r="T13" s="21"/>
      <c r="U13" s="79"/>
      <c r="V13" s="79"/>
    </row>
    <row r="14" spans="1:22" ht="33.75" x14ac:dyDescent="0.2">
      <c r="A14" s="23" t="s">
        <v>201</v>
      </c>
      <c r="B14" s="23">
        <v>24539397682</v>
      </c>
      <c r="C14" s="23"/>
      <c r="D14" s="23" t="s">
        <v>175</v>
      </c>
      <c r="E14" s="23" t="s">
        <v>202</v>
      </c>
      <c r="F14" s="23" t="s">
        <v>181</v>
      </c>
      <c r="G14" s="23" t="s">
        <v>182</v>
      </c>
      <c r="H14" s="21" t="s">
        <v>203</v>
      </c>
      <c r="I14" s="23"/>
      <c r="J14" s="21" t="s">
        <v>204</v>
      </c>
      <c r="K14" s="21" t="s">
        <v>246</v>
      </c>
      <c r="L14" s="21" t="s">
        <v>247</v>
      </c>
      <c r="M14" s="21" t="s">
        <v>248</v>
      </c>
      <c r="N14" s="21" t="s">
        <v>249</v>
      </c>
      <c r="O14" s="23" t="s">
        <v>189</v>
      </c>
      <c r="P14" s="23"/>
      <c r="Q14" s="21" t="s">
        <v>250</v>
      </c>
      <c r="R14" s="23"/>
      <c r="S14" s="21"/>
      <c r="T14" s="21"/>
      <c r="U14" s="79" t="s">
        <v>251</v>
      </c>
      <c r="V14" s="79"/>
    </row>
    <row r="15" spans="1:22" ht="56.25" x14ac:dyDescent="0.2">
      <c r="A15" s="25" t="s">
        <v>252</v>
      </c>
      <c r="B15" s="26">
        <v>74457429493</v>
      </c>
      <c r="C15" s="26"/>
      <c r="D15" s="27" t="s">
        <v>175</v>
      </c>
      <c r="E15" s="26" t="s">
        <v>253</v>
      </c>
      <c r="F15" s="26" t="s">
        <v>181</v>
      </c>
      <c r="G15" s="26" t="s">
        <v>182</v>
      </c>
      <c r="H15" s="25" t="s">
        <v>254</v>
      </c>
      <c r="I15" s="26"/>
      <c r="J15" s="25" t="s">
        <v>255</v>
      </c>
      <c r="K15" s="25" t="s">
        <v>256</v>
      </c>
      <c r="L15" s="25" t="s">
        <v>222</v>
      </c>
      <c r="M15" s="25" t="s">
        <v>257</v>
      </c>
      <c r="N15" s="25" t="s">
        <v>258</v>
      </c>
      <c r="O15" s="26" t="s">
        <v>189</v>
      </c>
      <c r="P15" s="26"/>
      <c r="Q15" s="25" t="s">
        <v>259</v>
      </c>
      <c r="R15" s="26"/>
      <c r="S15" s="25" t="s">
        <v>260</v>
      </c>
      <c r="T15" s="25" t="s">
        <v>261</v>
      </c>
      <c r="U15" s="80"/>
      <c r="V15" s="81"/>
    </row>
    <row r="16" spans="1:22" ht="33.75" x14ac:dyDescent="0.2">
      <c r="A16" s="23" t="s">
        <v>178</v>
      </c>
      <c r="B16" s="24" t="s">
        <v>226</v>
      </c>
      <c r="C16" s="23"/>
      <c r="D16" s="23" t="s">
        <v>175</v>
      </c>
      <c r="E16" s="23" t="s">
        <v>180</v>
      </c>
      <c r="F16" s="23" t="s">
        <v>181</v>
      </c>
      <c r="G16" s="23" t="s">
        <v>182</v>
      </c>
      <c r="H16" s="21" t="s">
        <v>227</v>
      </c>
      <c r="I16" s="23"/>
      <c r="J16" s="21" t="s">
        <v>184</v>
      </c>
      <c r="K16" s="21" t="s">
        <v>262</v>
      </c>
      <c r="L16" s="21" t="s">
        <v>237</v>
      </c>
      <c r="M16" s="21" t="s">
        <v>263</v>
      </c>
      <c r="N16" s="21" t="s">
        <v>188</v>
      </c>
      <c r="O16" s="23" t="s">
        <v>189</v>
      </c>
      <c r="P16" s="23"/>
      <c r="Q16" s="21" t="s">
        <v>264</v>
      </c>
      <c r="R16" s="23"/>
      <c r="S16" s="21" t="s">
        <v>265</v>
      </c>
      <c r="T16" s="21" t="s">
        <v>266</v>
      </c>
      <c r="U16" s="78"/>
      <c r="V16" s="78"/>
    </row>
    <row r="17" spans="1:22" ht="56.25" x14ac:dyDescent="0.2">
      <c r="A17" s="21" t="s">
        <v>267</v>
      </c>
      <c r="B17" s="23">
        <v>80590262076</v>
      </c>
      <c r="C17" s="23"/>
      <c r="D17" s="23" t="s">
        <v>175</v>
      </c>
      <c r="E17" s="23" t="s">
        <v>268</v>
      </c>
      <c r="F17" s="21" t="s">
        <v>474</v>
      </c>
      <c r="G17" s="23" t="s">
        <v>182</v>
      </c>
      <c r="H17" s="21" t="s">
        <v>269</v>
      </c>
      <c r="I17" s="23"/>
      <c r="J17" s="21" t="s">
        <v>270</v>
      </c>
      <c r="K17" s="21" t="s">
        <v>271</v>
      </c>
      <c r="L17" s="21" t="s">
        <v>272</v>
      </c>
      <c r="M17" s="21" t="s">
        <v>273</v>
      </c>
      <c r="N17" s="21" t="s">
        <v>274</v>
      </c>
      <c r="O17" s="23" t="s">
        <v>189</v>
      </c>
      <c r="P17" s="23"/>
      <c r="Q17" s="21" t="s">
        <v>275</v>
      </c>
      <c r="R17" s="23"/>
      <c r="S17" s="21" t="s">
        <v>276</v>
      </c>
      <c r="T17" s="21" t="s">
        <v>266</v>
      </c>
      <c r="U17" s="78"/>
      <c r="V17" s="78"/>
    </row>
    <row r="18" spans="1:22" ht="33.75" x14ac:dyDescent="0.2">
      <c r="A18" s="20" t="s">
        <v>277</v>
      </c>
      <c r="B18" s="23">
        <v>94169338106</v>
      </c>
      <c r="C18" s="23"/>
      <c r="D18" s="23" t="s">
        <v>175</v>
      </c>
      <c r="E18" s="23" t="s">
        <v>278</v>
      </c>
      <c r="F18" s="18" t="s">
        <v>181</v>
      </c>
      <c r="G18" s="23" t="s">
        <v>182</v>
      </c>
      <c r="H18" s="21" t="s">
        <v>279</v>
      </c>
      <c r="I18" s="23"/>
      <c r="J18" s="21" t="s">
        <v>280</v>
      </c>
      <c r="K18" s="21" t="s">
        <v>281</v>
      </c>
      <c r="L18" s="21" t="s">
        <v>282</v>
      </c>
      <c r="M18" s="19" t="s">
        <v>283</v>
      </c>
      <c r="N18" s="21" t="s">
        <v>282</v>
      </c>
      <c r="O18" s="23" t="s">
        <v>189</v>
      </c>
      <c r="P18" s="23"/>
      <c r="Q18" s="21" t="s">
        <v>284</v>
      </c>
      <c r="R18" s="23"/>
      <c r="S18" s="21" t="s">
        <v>285</v>
      </c>
      <c r="T18" s="21" t="s">
        <v>266</v>
      </c>
      <c r="U18" s="82"/>
      <c r="V18" s="83"/>
    </row>
    <row r="19" spans="1:22" ht="33.75" x14ac:dyDescent="0.2">
      <c r="A19" s="21" t="s">
        <v>286</v>
      </c>
      <c r="B19" s="23">
        <v>36420793759</v>
      </c>
      <c r="C19" s="23"/>
      <c r="D19" s="23" t="s">
        <v>175</v>
      </c>
      <c r="E19" s="23" t="s">
        <v>287</v>
      </c>
      <c r="F19" s="23" t="s">
        <v>181</v>
      </c>
      <c r="G19" s="23" t="s">
        <v>182</v>
      </c>
      <c r="H19" s="21" t="s">
        <v>288</v>
      </c>
      <c r="I19" s="23"/>
      <c r="J19" s="21" t="s">
        <v>289</v>
      </c>
      <c r="K19" s="21" t="s">
        <v>290</v>
      </c>
      <c r="L19" s="21" t="s">
        <v>291</v>
      </c>
      <c r="M19" s="21" t="s">
        <v>292</v>
      </c>
      <c r="N19" s="21" t="s">
        <v>231</v>
      </c>
      <c r="O19" s="23"/>
      <c r="P19" s="23" t="s">
        <v>232</v>
      </c>
      <c r="Q19" s="21" t="s">
        <v>293</v>
      </c>
      <c r="R19" s="23"/>
      <c r="S19" s="21" t="s">
        <v>294</v>
      </c>
      <c r="T19" s="21" t="s">
        <v>295</v>
      </c>
      <c r="U19" s="82"/>
      <c r="V19" s="83"/>
    </row>
    <row r="20" spans="1:22" ht="56.25" x14ac:dyDescent="0.2">
      <c r="A20" s="23" t="s">
        <v>296</v>
      </c>
      <c r="B20" s="23">
        <v>80993154230</v>
      </c>
      <c r="C20" s="23"/>
      <c r="D20" s="23" t="s">
        <v>175</v>
      </c>
      <c r="E20" s="23" t="s">
        <v>297</v>
      </c>
      <c r="F20" s="21" t="s">
        <v>298</v>
      </c>
      <c r="G20" s="23" t="s">
        <v>182</v>
      </c>
      <c r="H20" s="21" t="s">
        <v>299</v>
      </c>
      <c r="I20" s="23"/>
      <c r="J20" s="21" t="s">
        <v>300</v>
      </c>
      <c r="K20" s="21" t="s">
        <v>301</v>
      </c>
      <c r="L20" s="21" t="s">
        <v>302</v>
      </c>
      <c r="M20" s="21" t="s">
        <v>303</v>
      </c>
      <c r="N20" s="21" t="s">
        <v>304</v>
      </c>
      <c r="O20" s="23" t="s">
        <v>189</v>
      </c>
      <c r="P20" s="23"/>
      <c r="Q20" s="21" t="s">
        <v>305</v>
      </c>
      <c r="R20" s="23"/>
      <c r="S20" s="21" t="s">
        <v>306</v>
      </c>
      <c r="T20" s="21" t="s">
        <v>266</v>
      </c>
      <c r="U20" s="82"/>
      <c r="V20" s="83"/>
    </row>
    <row r="21" spans="1:22" ht="56.25" x14ac:dyDescent="0.2">
      <c r="A21" s="23" t="s">
        <v>307</v>
      </c>
      <c r="B21" s="23">
        <v>92565706684</v>
      </c>
      <c r="C21" s="23"/>
      <c r="D21" s="23" t="s">
        <v>175</v>
      </c>
      <c r="E21" s="23" t="s">
        <v>308</v>
      </c>
      <c r="F21" s="23" t="s">
        <v>181</v>
      </c>
      <c r="G21" s="23" t="s">
        <v>182</v>
      </c>
      <c r="H21" s="21" t="s">
        <v>309</v>
      </c>
      <c r="I21" s="23"/>
      <c r="J21" s="21" t="s">
        <v>310</v>
      </c>
      <c r="K21" s="21" t="s">
        <v>311</v>
      </c>
      <c r="L21" s="21" t="s">
        <v>312</v>
      </c>
      <c r="M21" s="21" t="s">
        <v>313</v>
      </c>
      <c r="N21" s="21" t="s">
        <v>231</v>
      </c>
      <c r="O21" s="23"/>
      <c r="P21" s="23" t="s">
        <v>232</v>
      </c>
      <c r="Q21" s="21" t="s">
        <v>314</v>
      </c>
      <c r="R21" s="23"/>
      <c r="S21" s="21" t="s">
        <v>315</v>
      </c>
      <c r="T21" s="21" t="s">
        <v>266</v>
      </c>
      <c r="U21" s="82"/>
      <c r="V21" s="83"/>
    </row>
    <row r="22" spans="1:22" ht="67.5" x14ac:dyDescent="0.2">
      <c r="A22" s="23" t="s">
        <v>316</v>
      </c>
      <c r="B22" s="23">
        <v>54101631742</v>
      </c>
      <c r="C22" s="23"/>
      <c r="D22" s="23" t="s">
        <v>175</v>
      </c>
      <c r="E22" s="23" t="s">
        <v>317</v>
      </c>
      <c r="F22" s="23" t="s">
        <v>181</v>
      </c>
      <c r="G22" s="23" t="s">
        <v>182</v>
      </c>
      <c r="H22" s="21" t="s">
        <v>318</v>
      </c>
      <c r="I22" s="23"/>
      <c r="J22" s="21" t="s">
        <v>319</v>
      </c>
      <c r="K22" s="21" t="s">
        <v>311</v>
      </c>
      <c r="L22" s="21" t="s">
        <v>320</v>
      </c>
      <c r="M22" s="21" t="s">
        <v>321</v>
      </c>
      <c r="N22" s="21" t="s">
        <v>322</v>
      </c>
      <c r="O22" s="23" t="s">
        <v>189</v>
      </c>
      <c r="P22" s="23"/>
      <c r="Q22" s="21" t="s">
        <v>323</v>
      </c>
      <c r="R22" s="23"/>
      <c r="S22" s="21" t="s">
        <v>324</v>
      </c>
      <c r="T22" s="21" t="s">
        <v>266</v>
      </c>
      <c r="U22" s="82"/>
      <c r="V22" s="83"/>
    </row>
    <row r="23" spans="1:22" ht="45" x14ac:dyDescent="0.2">
      <c r="A23" s="21" t="s">
        <v>325</v>
      </c>
      <c r="B23" s="23">
        <v>39711506606</v>
      </c>
      <c r="C23" s="23"/>
      <c r="D23" s="23" t="s">
        <v>175</v>
      </c>
      <c r="E23" s="23" t="s">
        <v>326</v>
      </c>
      <c r="F23" s="23" t="s">
        <v>181</v>
      </c>
      <c r="G23" s="23" t="s">
        <v>182</v>
      </c>
      <c r="H23" s="21" t="s">
        <v>327</v>
      </c>
      <c r="I23" s="23"/>
      <c r="J23" s="21" t="s">
        <v>300</v>
      </c>
      <c r="K23" s="21" t="s">
        <v>328</v>
      </c>
      <c r="L23" s="21" t="s">
        <v>302</v>
      </c>
      <c r="M23" s="21" t="s">
        <v>283</v>
      </c>
      <c r="N23" s="21" t="s">
        <v>304</v>
      </c>
      <c r="O23" s="23" t="s">
        <v>189</v>
      </c>
      <c r="P23" s="23"/>
      <c r="Q23" s="21" t="s">
        <v>329</v>
      </c>
      <c r="R23" s="23"/>
      <c r="S23" s="21" t="s">
        <v>330</v>
      </c>
      <c r="T23" s="21" t="s">
        <v>266</v>
      </c>
      <c r="U23" s="82"/>
      <c r="V23" s="83"/>
    </row>
    <row r="24" spans="1:22" ht="56.25" x14ac:dyDescent="0.2">
      <c r="A24" s="23" t="s">
        <v>307</v>
      </c>
      <c r="B24" s="23">
        <v>92565706684</v>
      </c>
      <c r="C24" s="23"/>
      <c r="D24" s="23" t="s">
        <v>175</v>
      </c>
      <c r="E24" s="23" t="s">
        <v>308</v>
      </c>
      <c r="F24" s="23" t="s">
        <v>181</v>
      </c>
      <c r="G24" s="23" t="s">
        <v>182</v>
      </c>
      <c r="H24" s="21" t="s">
        <v>309</v>
      </c>
      <c r="I24" s="23"/>
      <c r="J24" s="21" t="s">
        <v>310</v>
      </c>
      <c r="K24" s="21" t="s">
        <v>331</v>
      </c>
      <c r="L24" s="21" t="s">
        <v>312</v>
      </c>
      <c r="M24" s="21" t="s">
        <v>332</v>
      </c>
      <c r="N24" s="21" t="s">
        <v>188</v>
      </c>
      <c r="O24" s="23" t="s">
        <v>189</v>
      </c>
      <c r="P24" s="23"/>
      <c r="Q24" s="21" t="s">
        <v>333</v>
      </c>
      <c r="R24" s="23"/>
      <c r="S24" s="21" t="s">
        <v>334</v>
      </c>
      <c r="T24" s="21" t="s">
        <v>266</v>
      </c>
      <c r="U24" s="82"/>
      <c r="V24" s="83"/>
    </row>
    <row r="25" spans="1:22" ht="33.75" x14ac:dyDescent="0.2">
      <c r="A25" s="23" t="s">
        <v>335</v>
      </c>
      <c r="B25" s="28">
        <v>38840585435</v>
      </c>
      <c r="C25" s="23"/>
      <c r="D25" s="23" t="s">
        <v>175</v>
      </c>
      <c r="E25" s="23" t="s">
        <v>336</v>
      </c>
      <c r="F25" s="23" t="s">
        <v>337</v>
      </c>
      <c r="G25" s="23" t="s">
        <v>182</v>
      </c>
      <c r="H25" s="21" t="s">
        <v>338</v>
      </c>
      <c r="I25" s="23"/>
      <c r="J25" s="21" t="s">
        <v>339</v>
      </c>
      <c r="K25" s="21" t="s">
        <v>340</v>
      </c>
      <c r="L25" s="21" t="s">
        <v>341</v>
      </c>
      <c r="M25" s="21" t="s">
        <v>342</v>
      </c>
      <c r="N25" s="21" t="s">
        <v>343</v>
      </c>
      <c r="O25" s="23" t="s">
        <v>344</v>
      </c>
      <c r="P25" s="23"/>
      <c r="Q25" s="21" t="s">
        <v>345</v>
      </c>
      <c r="R25" s="23"/>
      <c r="S25" s="21" t="s">
        <v>346</v>
      </c>
      <c r="T25" s="21" t="s">
        <v>266</v>
      </c>
      <c r="U25" s="86" t="s">
        <v>347</v>
      </c>
      <c r="V25" s="86"/>
    </row>
    <row r="26" spans="1:22" ht="45" x14ac:dyDescent="0.2">
      <c r="A26" s="23" t="s">
        <v>325</v>
      </c>
      <c r="B26" s="23">
        <v>39711506606</v>
      </c>
      <c r="C26" s="23"/>
      <c r="D26" s="23" t="s">
        <v>175</v>
      </c>
      <c r="E26" s="23" t="s">
        <v>326</v>
      </c>
      <c r="F26" s="23" t="s">
        <v>181</v>
      </c>
      <c r="G26" s="23" t="s">
        <v>182</v>
      </c>
      <c r="H26" s="21" t="s">
        <v>327</v>
      </c>
      <c r="I26" s="23"/>
      <c r="J26" s="21" t="s">
        <v>300</v>
      </c>
      <c r="K26" s="21" t="s">
        <v>348</v>
      </c>
      <c r="L26" s="21" t="s">
        <v>302</v>
      </c>
      <c r="M26" s="21" t="s">
        <v>349</v>
      </c>
      <c r="N26" s="21" t="s">
        <v>304</v>
      </c>
      <c r="O26" s="23" t="s">
        <v>189</v>
      </c>
      <c r="P26" s="23"/>
      <c r="Q26" s="21" t="s">
        <v>350</v>
      </c>
      <c r="R26" s="23"/>
      <c r="S26" s="21" t="s">
        <v>351</v>
      </c>
      <c r="T26" s="21" t="s">
        <v>266</v>
      </c>
      <c r="U26" s="82"/>
      <c r="V26" s="83"/>
    </row>
    <row r="27" spans="1:22" ht="33.75" x14ac:dyDescent="0.2">
      <c r="A27" s="23" t="s">
        <v>352</v>
      </c>
      <c r="B27" s="23">
        <v>27916629644</v>
      </c>
      <c r="C27" s="23" t="s">
        <v>174</v>
      </c>
      <c r="D27" s="23"/>
      <c r="E27" s="23" t="s">
        <v>353</v>
      </c>
      <c r="F27" s="23" t="s">
        <v>181</v>
      </c>
      <c r="G27" s="23" t="s">
        <v>182</v>
      </c>
      <c r="H27" s="21" t="s">
        <v>354</v>
      </c>
      <c r="I27" s="23"/>
      <c r="J27" s="21" t="s">
        <v>355</v>
      </c>
      <c r="K27" s="21" t="s">
        <v>356</v>
      </c>
      <c r="L27" s="21" t="s">
        <v>357</v>
      </c>
      <c r="M27" s="21" t="s">
        <v>358</v>
      </c>
      <c r="N27" s="21" t="s">
        <v>357</v>
      </c>
      <c r="O27" s="23" t="s">
        <v>189</v>
      </c>
      <c r="P27" s="23"/>
      <c r="Q27" s="21" t="s">
        <v>359</v>
      </c>
      <c r="R27" s="23"/>
      <c r="S27" s="21"/>
      <c r="T27" s="21"/>
      <c r="U27" s="84"/>
      <c r="V27" s="85"/>
    </row>
    <row r="28" spans="1:22" ht="56.25" x14ac:dyDescent="0.2">
      <c r="A28" s="29" t="s">
        <v>360</v>
      </c>
      <c r="B28" s="29">
        <v>79452734978</v>
      </c>
      <c r="C28" s="23" t="s">
        <v>174</v>
      </c>
      <c r="D28" s="23"/>
      <c r="E28" s="29" t="s">
        <v>361</v>
      </c>
      <c r="F28" s="29" t="s">
        <v>181</v>
      </c>
      <c r="G28" s="29" t="s">
        <v>182</v>
      </c>
      <c r="H28" s="30" t="s">
        <v>362</v>
      </c>
      <c r="I28" s="31"/>
      <c r="J28" s="30" t="s">
        <v>363</v>
      </c>
      <c r="K28" s="30" t="s">
        <v>364</v>
      </c>
      <c r="L28" s="30" t="s">
        <v>365</v>
      </c>
      <c r="M28" s="30" t="s">
        <v>366</v>
      </c>
      <c r="N28" s="30" t="s">
        <v>367</v>
      </c>
      <c r="O28" s="29" t="s">
        <v>189</v>
      </c>
      <c r="P28" s="31"/>
      <c r="Q28" s="30" t="s">
        <v>368</v>
      </c>
      <c r="R28" s="31"/>
      <c r="S28" s="30" t="s">
        <v>125</v>
      </c>
      <c r="T28" s="30" t="s">
        <v>369</v>
      </c>
      <c r="U28" s="82"/>
      <c r="V28" s="83"/>
    </row>
    <row r="29" spans="1:22" ht="78.75" x14ac:dyDescent="0.2">
      <c r="A29" s="23" t="s">
        <v>316</v>
      </c>
      <c r="B29" s="23">
        <v>54101631742</v>
      </c>
      <c r="C29" s="23"/>
      <c r="D29" s="23" t="s">
        <v>175</v>
      </c>
      <c r="E29" s="23" t="s">
        <v>317</v>
      </c>
      <c r="F29" s="23" t="s">
        <v>181</v>
      </c>
      <c r="G29" s="23" t="s">
        <v>182</v>
      </c>
      <c r="H29" s="21" t="s">
        <v>318</v>
      </c>
      <c r="I29" s="23"/>
      <c r="J29" s="21" t="s">
        <v>319</v>
      </c>
      <c r="K29" s="21" t="s">
        <v>370</v>
      </c>
      <c r="L29" s="21" t="s">
        <v>371</v>
      </c>
      <c r="M29" s="21" t="s">
        <v>372</v>
      </c>
      <c r="N29" s="21" t="s">
        <v>371</v>
      </c>
      <c r="O29" s="23" t="s">
        <v>189</v>
      </c>
      <c r="P29" s="23"/>
      <c r="Q29" s="21" t="s">
        <v>373</v>
      </c>
      <c r="R29" s="23"/>
      <c r="S29" s="21" t="s">
        <v>374</v>
      </c>
      <c r="T29" s="21" t="s">
        <v>375</v>
      </c>
      <c r="U29" s="82"/>
      <c r="V29" s="83"/>
    </row>
    <row r="30" spans="1:22" ht="78.75" x14ac:dyDescent="0.2">
      <c r="A30" s="21" t="s">
        <v>267</v>
      </c>
      <c r="B30" s="23">
        <v>80590262076</v>
      </c>
      <c r="C30" s="23"/>
      <c r="D30" s="23" t="s">
        <v>175</v>
      </c>
      <c r="E30" s="23" t="s">
        <v>268</v>
      </c>
      <c r="F30" s="21" t="s">
        <v>474</v>
      </c>
      <c r="G30" s="23" t="s">
        <v>182</v>
      </c>
      <c r="H30" s="21" t="s">
        <v>269</v>
      </c>
      <c r="I30" s="23"/>
      <c r="J30" s="21" t="s">
        <v>270</v>
      </c>
      <c r="K30" s="21" t="s">
        <v>376</v>
      </c>
      <c r="L30" s="21" t="s">
        <v>272</v>
      </c>
      <c r="M30" s="21" t="s">
        <v>377</v>
      </c>
      <c r="N30" s="21" t="s">
        <v>274</v>
      </c>
      <c r="O30" s="23" t="s">
        <v>232</v>
      </c>
      <c r="P30" s="23"/>
      <c r="Q30" s="21" t="s">
        <v>378</v>
      </c>
      <c r="R30" s="23"/>
      <c r="S30" s="21" t="s">
        <v>379</v>
      </c>
      <c r="T30" s="21" t="s">
        <v>380</v>
      </c>
      <c r="U30" s="86" t="s">
        <v>381</v>
      </c>
      <c r="V30" s="86"/>
    </row>
    <row r="31" spans="1:22" ht="67.5" x14ac:dyDescent="0.2">
      <c r="A31" s="23" t="s">
        <v>316</v>
      </c>
      <c r="B31" s="23">
        <v>54101631742</v>
      </c>
      <c r="C31" s="23"/>
      <c r="D31" s="23" t="s">
        <v>175</v>
      </c>
      <c r="E31" s="23" t="s">
        <v>317</v>
      </c>
      <c r="F31" s="23" t="s">
        <v>181</v>
      </c>
      <c r="G31" s="23" t="s">
        <v>182</v>
      </c>
      <c r="H31" s="21" t="s">
        <v>318</v>
      </c>
      <c r="I31" s="23"/>
      <c r="J31" s="21" t="s">
        <v>319</v>
      </c>
      <c r="K31" s="21" t="s">
        <v>382</v>
      </c>
      <c r="L31" s="21" t="s">
        <v>371</v>
      </c>
      <c r="M31" s="21" t="s">
        <v>383</v>
      </c>
      <c r="N31" s="21" t="s">
        <v>371</v>
      </c>
      <c r="O31" s="23" t="s">
        <v>189</v>
      </c>
      <c r="P31" s="23"/>
      <c r="Q31" s="21" t="s">
        <v>373</v>
      </c>
      <c r="R31" s="23"/>
      <c r="S31" s="21"/>
      <c r="T31" s="21"/>
      <c r="U31" s="82"/>
      <c r="V31" s="83"/>
    </row>
    <row r="32" spans="1:22" ht="67.5" x14ac:dyDescent="0.2">
      <c r="A32" s="23" t="s">
        <v>384</v>
      </c>
      <c r="B32" s="23">
        <v>83635928131</v>
      </c>
      <c r="C32" s="23" t="s">
        <v>174</v>
      </c>
      <c r="D32" s="23"/>
      <c r="E32" s="21" t="s">
        <v>385</v>
      </c>
      <c r="F32" s="23" t="s">
        <v>181</v>
      </c>
      <c r="G32" s="23" t="s">
        <v>182</v>
      </c>
      <c r="H32" s="21" t="s">
        <v>386</v>
      </c>
      <c r="I32" s="23"/>
      <c r="J32" s="21" t="s">
        <v>387</v>
      </c>
      <c r="K32" s="21" t="s">
        <v>388</v>
      </c>
      <c r="L32" s="21" t="s">
        <v>222</v>
      </c>
      <c r="M32" s="21" t="s">
        <v>389</v>
      </c>
      <c r="N32" s="21" t="s">
        <v>390</v>
      </c>
      <c r="O32" s="23" t="s">
        <v>189</v>
      </c>
      <c r="P32" s="23"/>
      <c r="Q32" s="21" t="s">
        <v>391</v>
      </c>
      <c r="R32" s="23"/>
      <c r="S32" s="21" t="s">
        <v>392</v>
      </c>
      <c r="T32" s="21" t="s">
        <v>393</v>
      </c>
      <c r="U32" s="78"/>
      <c r="V32" s="78"/>
    </row>
    <row r="33" spans="1:22" ht="90" x14ac:dyDescent="0.2">
      <c r="A33" s="23" t="s">
        <v>394</v>
      </c>
      <c r="B33" s="23">
        <v>84368175303</v>
      </c>
      <c r="C33" s="23" t="s">
        <v>174</v>
      </c>
      <c r="D33" s="23"/>
      <c r="E33" s="23" t="s">
        <v>395</v>
      </c>
      <c r="F33" s="23" t="s">
        <v>396</v>
      </c>
      <c r="G33" s="23" t="s">
        <v>182</v>
      </c>
      <c r="H33" s="21" t="s">
        <v>397</v>
      </c>
      <c r="I33" s="23"/>
      <c r="J33" s="21" t="s">
        <v>398</v>
      </c>
      <c r="K33" s="21" t="s">
        <v>399</v>
      </c>
      <c r="L33" s="21" t="s">
        <v>390</v>
      </c>
      <c r="M33" s="21" t="s">
        <v>377</v>
      </c>
      <c r="N33" s="21" t="s">
        <v>390</v>
      </c>
      <c r="O33" s="23" t="s">
        <v>232</v>
      </c>
      <c r="P33" s="23"/>
      <c r="Q33" s="21" t="s">
        <v>400</v>
      </c>
      <c r="R33" s="23"/>
      <c r="S33" s="21" t="s">
        <v>401</v>
      </c>
      <c r="T33" s="21" t="s">
        <v>402</v>
      </c>
      <c r="U33" s="86" t="s">
        <v>403</v>
      </c>
      <c r="V33" s="86"/>
    </row>
    <row r="34" spans="1:22" ht="78.75" x14ac:dyDescent="0.2">
      <c r="A34" s="21" t="s">
        <v>178</v>
      </c>
      <c r="B34" s="24" t="s">
        <v>226</v>
      </c>
      <c r="C34" s="23"/>
      <c r="D34" s="23" t="s">
        <v>175</v>
      </c>
      <c r="E34" s="21" t="s">
        <v>180</v>
      </c>
      <c r="F34" s="21" t="s">
        <v>181</v>
      </c>
      <c r="G34" s="21" t="s">
        <v>182</v>
      </c>
      <c r="H34" s="21" t="s">
        <v>183</v>
      </c>
      <c r="I34" s="21"/>
      <c r="J34" s="21" t="s">
        <v>184</v>
      </c>
      <c r="K34" s="21" t="s">
        <v>404</v>
      </c>
      <c r="L34" s="21" t="s">
        <v>186</v>
      </c>
      <c r="M34" s="21" t="s">
        <v>198</v>
      </c>
      <c r="N34" s="21" t="s">
        <v>188</v>
      </c>
      <c r="O34" s="21" t="s">
        <v>189</v>
      </c>
      <c r="P34" s="21"/>
      <c r="Q34" s="21" t="s">
        <v>233</v>
      </c>
      <c r="R34" s="21"/>
      <c r="S34" s="21" t="s">
        <v>405</v>
      </c>
      <c r="T34" s="21" t="s">
        <v>406</v>
      </c>
      <c r="U34" s="82"/>
      <c r="V34" s="88"/>
    </row>
    <row r="35" spans="1:22" ht="67.5" x14ac:dyDescent="0.2">
      <c r="A35" s="21" t="s">
        <v>407</v>
      </c>
      <c r="B35" s="24" t="s">
        <v>408</v>
      </c>
      <c r="C35" s="23"/>
      <c r="D35" s="23" t="s">
        <v>175</v>
      </c>
      <c r="E35" s="21" t="s">
        <v>409</v>
      </c>
      <c r="F35" s="21" t="s">
        <v>410</v>
      </c>
      <c r="G35" s="21" t="s">
        <v>182</v>
      </c>
      <c r="H35" s="21" t="s">
        <v>411</v>
      </c>
      <c r="I35" s="21"/>
      <c r="J35" s="21" t="s">
        <v>196</v>
      </c>
      <c r="K35" s="21" t="s">
        <v>412</v>
      </c>
      <c r="L35" s="21" t="s">
        <v>413</v>
      </c>
      <c r="M35" s="21" t="s">
        <v>414</v>
      </c>
      <c r="N35" s="21" t="s">
        <v>413</v>
      </c>
      <c r="O35" s="21" t="s">
        <v>232</v>
      </c>
      <c r="P35" s="21"/>
      <c r="Q35" s="21" t="s">
        <v>415</v>
      </c>
      <c r="R35" s="21"/>
      <c r="S35" s="21" t="s">
        <v>392</v>
      </c>
      <c r="T35" s="21" t="s">
        <v>192</v>
      </c>
      <c r="U35" s="87"/>
      <c r="V35" s="87"/>
    </row>
    <row r="36" spans="1:22" ht="101.25" x14ac:dyDescent="0.2">
      <c r="A36" s="21" t="s">
        <v>416</v>
      </c>
      <c r="B36" s="24" t="s">
        <v>417</v>
      </c>
      <c r="C36" s="23"/>
      <c r="D36" s="23" t="s">
        <v>175</v>
      </c>
      <c r="E36" s="21" t="s">
        <v>418</v>
      </c>
      <c r="F36" s="21" t="s">
        <v>419</v>
      </c>
      <c r="G36" s="21" t="s">
        <v>182</v>
      </c>
      <c r="H36" s="21" t="s">
        <v>420</v>
      </c>
      <c r="I36" s="21"/>
      <c r="J36" s="21" t="s">
        <v>421</v>
      </c>
      <c r="K36" s="21" t="s">
        <v>422</v>
      </c>
      <c r="L36" s="21" t="s">
        <v>423</v>
      </c>
      <c r="M36" s="21" t="s">
        <v>424</v>
      </c>
      <c r="N36" s="21" t="s">
        <v>423</v>
      </c>
      <c r="O36" s="21" t="s">
        <v>189</v>
      </c>
      <c r="P36" s="21"/>
      <c r="Q36" s="21" t="s">
        <v>425</v>
      </c>
      <c r="R36" s="21"/>
      <c r="S36" s="21" t="s">
        <v>426</v>
      </c>
      <c r="T36" s="21" t="s">
        <v>375</v>
      </c>
      <c r="U36" s="87"/>
      <c r="V36" s="87"/>
    </row>
    <row r="37" spans="1:22" ht="33.75" x14ac:dyDescent="0.2">
      <c r="A37" s="21" t="s">
        <v>427</v>
      </c>
      <c r="B37" s="24" t="s">
        <v>428</v>
      </c>
      <c r="C37" s="23" t="s">
        <v>174</v>
      </c>
      <c r="D37" s="23"/>
      <c r="E37" s="32">
        <v>30139</v>
      </c>
      <c r="F37" s="21" t="s">
        <v>181</v>
      </c>
      <c r="G37" s="21" t="s">
        <v>182</v>
      </c>
      <c r="H37" s="21" t="s">
        <v>429</v>
      </c>
      <c r="I37" s="21"/>
      <c r="J37" s="21" t="s">
        <v>430</v>
      </c>
      <c r="K37" s="21" t="s">
        <v>431</v>
      </c>
      <c r="L37" s="21" t="s">
        <v>432</v>
      </c>
      <c r="M37" s="21" t="s">
        <v>358</v>
      </c>
      <c r="N37" s="21" t="s">
        <v>432</v>
      </c>
      <c r="O37" s="21" t="s">
        <v>189</v>
      </c>
      <c r="P37" s="21"/>
      <c r="Q37" s="21" t="s">
        <v>433</v>
      </c>
      <c r="R37" s="21"/>
      <c r="S37" s="21" t="s">
        <v>434</v>
      </c>
      <c r="T37" s="21" t="s">
        <v>435</v>
      </c>
      <c r="U37" s="84"/>
      <c r="V37" s="85"/>
    </row>
    <row r="38" spans="1:22" ht="33.75" x14ac:dyDescent="0.2">
      <c r="A38" s="21" t="s">
        <v>436</v>
      </c>
      <c r="B38" s="24" t="s">
        <v>437</v>
      </c>
      <c r="C38" s="23" t="s">
        <v>174</v>
      </c>
      <c r="D38" s="23"/>
      <c r="E38" s="21" t="s">
        <v>438</v>
      </c>
      <c r="F38" s="21" t="s">
        <v>419</v>
      </c>
      <c r="G38" s="21" t="s">
        <v>182</v>
      </c>
      <c r="H38" s="21" t="s">
        <v>439</v>
      </c>
      <c r="I38" s="21"/>
      <c r="J38" s="21" t="s">
        <v>440</v>
      </c>
      <c r="K38" s="21" t="s">
        <v>441</v>
      </c>
      <c r="L38" s="21" t="s">
        <v>432</v>
      </c>
      <c r="M38" s="21" t="s">
        <v>442</v>
      </c>
      <c r="N38" s="21" t="s">
        <v>432</v>
      </c>
      <c r="O38" s="21" t="s">
        <v>189</v>
      </c>
      <c r="P38" s="21"/>
      <c r="Q38" s="21" t="s">
        <v>443</v>
      </c>
      <c r="R38" s="21"/>
      <c r="S38" s="21"/>
      <c r="T38" s="21"/>
      <c r="U38" s="87"/>
      <c r="V38" s="87"/>
    </row>
    <row r="39" spans="1:22" ht="101.25" x14ac:dyDescent="0.2">
      <c r="A39" s="21" t="s">
        <v>444</v>
      </c>
      <c r="B39" s="24" t="s">
        <v>445</v>
      </c>
      <c r="C39" s="23"/>
      <c r="D39" s="23" t="s">
        <v>175</v>
      </c>
      <c r="E39" s="21" t="s">
        <v>446</v>
      </c>
      <c r="F39" s="21" t="s">
        <v>181</v>
      </c>
      <c r="G39" s="21" t="s">
        <v>182</v>
      </c>
      <c r="H39" s="21" t="s">
        <v>447</v>
      </c>
      <c r="I39" s="21"/>
      <c r="J39" s="21" t="s">
        <v>448</v>
      </c>
      <c r="K39" s="21" t="s">
        <v>449</v>
      </c>
      <c r="L39" s="21" t="s">
        <v>423</v>
      </c>
      <c r="M39" s="21" t="s">
        <v>424</v>
      </c>
      <c r="N39" s="21" t="s">
        <v>423</v>
      </c>
      <c r="O39" s="21" t="s">
        <v>189</v>
      </c>
      <c r="P39" s="21"/>
      <c r="Q39" s="21" t="s">
        <v>450</v>
      </c>
      <c r="R39" s="21"/>
      <c r="S39" s="33" t="s">
        <v>40</v>
      </c>
      <c r="T39" s="21"/>
      <c r="U39" s="87"/>
      <c r="V39" s="87"/>
    </row>
    <row r="40" spans="1:22" ht="101.25" x14ac:dyDescent="0.2">
      <c r="A40" s="21" t="s">
        <v>335</v>
      </c>
      <c r="B40" s="28">
        <v>38840585435</v>
      </c>
      <c r="C40" s="23"/>
      <c r="D40" s="23" t="s">
        <v>175</v>
      </c>
      <c r="E40" s="21" t="s">
        <v>336</v>
      </c>
      <c r="F40" s="21" t="s">
        <v>337</v>
      </c>
      <c r="G40" s="21" t="s">
        <v>182</v>
      </c>
      <c r="H40" s="21" t="s">
        <v>338</v>
      </c>
      <c r="I40" s="21"/>
      <c r="J40" s="21" t="s">
        <v>339</v>
      </c>
      <c r="K40" s="21" t="s">
        <v>451</v>
      </c>
      <c r="L40" s="21" t="s">
        <v>452</v>
      </c>
      <c r="M40" s="21" t="s">
        <v>453</v>
      </c>
      <c r="N40" s="21" t="s">
        <v>423</v>
      </c>
      <c r="O40" s="21" t="s">
        <v>232</v>
      </c>
      <c r="P40" s="21"/>
      <c r="Q40" s="21" t="s">
        <v>454</v>
      </c>
      <c r="R40" s="21"/>
      <c r="S40" s="21" t="s">
        <v>379</v>
      </c>
      <c r="T40" s="21" t="s">
        <v>455</v>
      </c>
      <c r="U40" s="87"/>
      <c r="V40" s="87"/>
    </row>
    <row r="41" spans="1:22" ht="45" x14ac:dyDescent="0.2">
      <c r="A41" s="23" t="s">
        <v>456</v>
      </c>
      <c r="B41" s="23">
        <v>52784341210</v>
      </c>
      <c r="C41" s="23"/>
      <c r="D41" s="23" t="s">
        <v>175</v>
      </c>
      <c r="E41" s="23" t="s">
        <v>457</v>
      </c>
      <c r="F41" s="23" t="s">
        <v>181</v>
      </c>
      <c r="G41" s="23" t="s">
        <v>182</v>
      </c>
      <c r="H41" s="23" t="s">
        <v>458</v>
      </c>
      <c r="I41" s="23"/>
      <c r="J41" s="21" t="s">
        <v>459</v>
      </c>
      <c r="K41" s="21" t="s">
        <v>460</v>
      </c>
      <c r="L41" s="21" t="s">
        <v>461</v>
      </c>
      <c r="M41" s="21" t="s">
        <v>462</v>
      </c>
      <c r="N41" s="21" t="s">
        <v>461</v>
      </c>
      <c r="O41" s="23" t="s">
        <v>189</v>
      </c>
      <c r="P41" s="23"/>
      <c r="Q41" s="21" t="s">
        <v>463</v>
      </c>
      <c r="R41" s="23"/>
      <c r="S41" s="21"/>
      <c r="T41" s="21"/>
      <c r="U41" s="82"/>
      <c r="V41" s="83"/>
    </row>
    <row r="42" spans="1:22" ht="101.25" x14ac:dyDescent="0.2">
      <c r="A42" s="23" t="s">
        <v>464</v>
      </c>
      <c r="B42" s="23">
        <v>20412939363</v>
      </c>
      <c r="C42" s="23"/>
      <c r="D42" s="23" t="s">
        <v>175</v>
      </c>
      <c r="E42" s="23" t="s">
        <v>465</v>
      </c>
      <c r="F42" s="23" t="s">
        <v>181</v>
      </c>
      <c r="G42" s="23" t="s">
        <v>182</v>
      </c>
      <c r="H42" s="23" t="s">
        <v>466</v>
      </c>
      <c r="I42" s="23"/>
      <c r="J42" s="21" t="s">
        <v>270</v>
      </c>
      <c r="K42" s="21" t="s">
        <v>467</v>
      </c>
      <c r="L42" s="21" t="s">
        <v>423</v>
      </c>
      <c r="M42" s="21" t="s">
        <v>462</v>
      </c>
      <c r="N42" s="21" t="s">
        <v>423</v>
      </c>
      <c r="O42" s="23" t="s">
        <v>189</v>
      </c>
      <c r="P42" s="23"/>
      <c r="Q42" s="21" t="s">
        <v>468</v>
      </c>
      <c r="R42" s="23"/>
      <c r="S42" s="21"/>
      <c r="T42" s="21"/>
      <c r="U42" s="86" t="s">
        <v>469</v>
      </c>
      <c r="V42" s="86"/>
    </row>
    <row r="43" spans="1:22" ht="101.25" x14ac:dyDescent="0.2">
      <c r="A43" s="23" t="s">
        <v>470</v>
      </c>
      <c r="B43" s="23">
        <v>94731992813</v>
      </c>
      <c r="C43" s="23"/>
      <c r="D43" s="23" t="s">
        <v>175</v>
      </c>
      <c r="E43" s="23" t="s">
        <v>471</v>
      </c>
      <c r="F43" s="23" t="s">
        <v>419</v>
      </c>
      <c r="G43" s="23" t="s">
        <v>182</v>
      </c>
      <c r="H43" s="23" t="s">
        <v>472</v>
      </c>
      <c r="I43" s="23"/>
      <c r="J43" s="21" t="s">
        <v>270</v>
      </c>
      <c r="K43" s="21" t="s">
        <v>467</v>
      </c>
      <c r="L43" s="21" t="s">
        <v>423</v>
      </c>
      <c r="M43" s="21" t="s">
        <v>462</v>
      </c>
      <c r="N43" s="21" t="s">
        <v>423</v>
      </c>
      <c r="O43" s="23" t="s">
        <v>189</v>
      </c>
      <c r="P43" s="23"/>
      <c r="Q43" s="21" t="s">
        <v>473</v>
      </c>
      <c r="R43" s="23"/>
      <c r="S43" s="21"/>
      <c r="T43" s="21"/>
      <c r="U43" s="86" t="s">
        <v>469</v>
      </c>
      <c r="V43" s="86"/>
    </row>
  </sheetData>
  <mergeCells count="64">
    <mergeCell ref="U43:V43"/>
    <mergeCell ref="U39:V39"/>
    <mergeCell ref="U40:V40"/>
    <mergeCell ref="U41:V41"/>
    <mergeCell ref="U42:V42"/>
    <mergeCell ref="U35:V35"/>
    <mergeCell ref="U36:V36"/>
    <mergeCell ref="U37:V37"/>
    <mergeCell ref="U38:V38"/>
    <mergeCell ref="U31:V31"/>
    <mergeCell ref="U32:V32"/>
    <mergeCell ref="U33:V33"/>
    <mergeCell ref="U34:V34"/>
    <mergeCell ref="U27:V27"/>
    <mergeCell ref="U28:V28"/>
    <mergeCell ref="U29:V29"/>
    <mergeCell ref="U30:V30"/>
    <mergeCell ref="U23:V23"/>
    <mergeCell ref="U24:V24"/>
    <mergeCell ref="U25:V25"/>
    <mergeCell ref="U26:V26"/>
    <mergeCell ref="U20:V20"/>
    <mergeCell ref="U21:V21"/>
    <mergeCell ref="U22:V22"/>
    <mergeCell ref="U17:V17"/>
    <mergeCell ref="U18:V18"/>
    <mergeCell ref="U19:V19"/>
    <mergeCell ref="U14:V14"/>
    <mergeCell ref="U15:V15"/>
    <mergeCell ref="U16:V16"/>
    <mergeCell ref="U11:V11"/>
    <mergeCell ref="U12:V12"/>
    <mergeCell ref="U13:V13"/>
    <mergeCell ref="R4:R5"/>
    <mergeCell ref="S4:S5"/>
    <mergeCell ref="U8:V8"/>
    <mergeCell ref="U9:V9"/>
    <mergeCell ref="U10:V10"/>
    <mergeCell ref="T4:T5"/>
    <mergeCell ref="U4:V5"/>
    <mergeCell ref="U6:V6"/>
    <mergeCell ref="U7:V7"/>
    <mergeCell ref="M4:M5"/>
    <mergeCell ref="A3:V3"/>
    <mergeCell ref="A4:A5"/>
    <mergeCell ref="B4:B5"/>
    <mergeCell ref="C4:D4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4:P4"/>
    <mergeCell ref="Q4:Q5"/>
    <mergeCell ref="A1:B1"/>
    <mergeCell ref="C1:I1"/>
    <mergeCell ref="K1:L1"/>
    <mergeCell ref="A2:B2"/>
    <mergeCell ref="C2:I2"/>
    <mergeCell ref="K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Evidencija ugovora</vt:lpstr>
      <vt:lpstr>Ugovori o radu - matična evid.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Topalović</dc:creator>
  <cp:lastModifiedBy>Martin Topalović</cp:lastModifiedBy>
  <cp:lastPrinted>2025-12-29T08:54:40Z</cp:lastPrinted>
  <dcterms:created xsi:type="dcterms:W3CDTF">2015-06-05T18:19:34Z</dcterms:created>
  <dcterms:modified xsi:type="dcterms:W3CDTF">2026-02-19T09:55:13Z</dcterms:modified>
</cp:coreProperties>
</file>