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Izvještaji o izvršenju fin. plana\2025. godina\12-2025\"/>
    </mc:Choice>
  </mc:AlternateContent>
  <xr:revisionPtr revIDLastSave="0" documentId="13_ncr:1_{77D98E44-ED24-4161-80F3-F95F12ADC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</sheets>
  <definedNames>
    <definedName name="_xlnm.Print_Area" localSheetId="1">' Račun prihoda i rashoda'!$B$1:$F$43</definedName>
    <definedName name="_xlnm.Print_Area" localSheetId="0">SAŽETAK!$B$1:$L$28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3" l="1"/>
  <c r="H35" i="3"/>
  <c r="H39" i="3"/>
  <c r="H43" i="3"/>
  <c r="G31" i="3"/>
  <c r="G40" i="3"/>
  <c r="G21" i="3"/>
  <c r="H19" i="5"/>
  <c r="H7" i="8"/>
  <c r="G21" i="7"/>
  <c r="G23" i="7"/>
  <c r="G28" i="7"/>
  <c r="G25" i="7"/>
  <c r="G117" i="7"/>
  <c r="G113" i="7"/>
  <c r="G114" i="7"/>
  <c r="G115" i="7"/>
  <c r="G19" i="5"/>
  <c r="G8" i="5"/>
  <c r="F19" i="7"/>
  <c r="E12" i="7"/>
  <c r="E11" i="7"/>
  <c r="G87" i="7"/>
  <c r="F17" i="7"/>
  <c r="H26" i="5"/>
  <c r="H8" i="5"/>
  <c r="H80" i="3"/>
  <c r="E80" i="3"/>
  <c r="I83" i="3"/>
  <c r="H81" i="3"/>
  <c r="E81" i="3"/>
  <c r="E11" i="3"/>
  <c r="G6" i="8"/>
  <c r="F83" i="7"/>
  <c r="F86" i="7"/>
  <c r="F92" i="7"/>
  <c r="F99" i="7"/>
  <c r="F102" i="7"/>
  <c r="E102" i="7"/>
  <c r="G112" i="7" l="1"/>
  <c r="E86" i="7"/>
  <c r="I84" i="3" l="1"/>
  <c r="I57" i="3"/>
  <c r="F74" i="7"/>
  <c r="F16" i="7"/>
  <c r="G103" i="7"/>
  <c r="G100" i="7"/>
  <c r="E99" i="7"/>
  <c r="E61" i="7"/>
  <c r="E9" i="8"/>
  <c r="I8" i="8"/>
  <c r="F108" i="7"/>
  <c r="F11" i="7" s="1"/>
  <c r="F111" i="7"/>
  <c r="F12" i="7" s="1"/>
  <c r="F71" i="7"/>
  <c r="F61" i="7"/>
  <c r="E38" i="3"/>
  <c r="H67" i="7"/>
  <c r="G65" i="7"/>
  <c r="G64" i="7" s="1"/>
  <c r="F65" i="7"/>
  <c r="F64" i="7" s="1"/>
  <c r="E65" i="7"/>
  <c r="E64" i="7" s="1"/>
  <c r="F53" i="7"/>
  <c r="G53" i="7"/>
  <c r="E53" i="7"/>
  <c r="E68" i="3"/>
  <c r="J8" i="8"/>
  <c r="H68" i="3"/>
  <c r="H67" i="3" s="1"/>
  <c r="J67" i="3" s="1"/>
  <c r="I71" i="3"/>
  <c r="H73" i="3"/>
  <c r="H72" i="3" s="1"/>
  <c r="E73" i="3"/>
  <c r="E72" i="3" s="1"/>
  <c r="I74" i="3"/>
  <c r="I12" i="3"/>
  <c r="H11" i="3"/>
  <c r="G79" i="3"/>
  <c r="F79" i="3"/>
  <c r="H103" i="7" l="1"/>
  <c r="G102" i="7"/>
  <c r="H100" i="7"/>
  <c r="G99" i="7"/>
  <c r="E111" i="7"/>
  <c r="H65" i="7"/>
  <c r="I72" i="3"/>
  <c r="I73" i="3"/>
  <c r="I11" i="3"/>
  <c r="H99" i="7" l="1"/>
  <c r="H102" i="7"/>
  <c r="J9" i="6"/>
  <c r="I23" i="3"/>
  <c r="J10" i="6"/>
  <c r="I9" i="6"/>
  <c r="J9" i="8"/>
  <c r="J19" i="5"/>
  <c r="J21" i="5"/>
  <c r="J23" i="5"/>
  <c r="J24" i="5"/>
  <c r="J26" i="5"/>
  <c r="J10" i="5"/>
  <c r="J12" i="5"/>
  <c r="J13" i="5"/>
  <c r="J15" i="5"/>
  <c r="I15" i="1"/>
  <c r="G7" i="5"/>
  <c r="G9" i="5"/>
  <c r="G18" i="5"/>
  <c r="G20" i="5"/>
  <c r="F6" i="8"/>
  <c r="I23" i="1"/>
  <c r="I22" i="1"/>
  <c r="G25" i="5"/>
  <c r="G22" i="5"/>
  <c r="G14" i="5"/>
  <c r="G11" i="5"/>
  <c r="H23" i="1"/>
  <c r="H22" i="1"/>
  <c r="G116" i="7"/>
  <c r="H116" i="7" s="1"/>
  <c r="G109" i="7"/>
  <c r="E108" i="7"/>
  <c r="G86" i="7"/>
  <c r="H86" i="7" s="1"/>
  <c r="E92" i="7"/>
  <c r="G93" i="7"/>
  <c r="G92" i="7" s="1"/>
  <c r="G78" i="7"/>
  <c r="H78" i="7" s="1"/>
  <c r="G26" i="7"/>
  <c r="H26" i="7" s="1"/>
  <c r="G17" i="7"/>
  <c r="H17" i="7" s="1"/>
  <c r="E16" i="7"/>
  <c r="G62" i="7"/>
  <c r="H62" i="7" s="1"/>
  <c r="G75" i="7"/>
  <c r="G84" i="7"/>
  <c r="G83" i="7" s="1"/>
  <c r="E83" i="7"/>
  <c r="G72" i="7"/>
  <c r="E71" i="7"/>
  <c r="G55" i="7"/>
  <c r="H55" i="7" s="1"/>
  <c r="G49" i="7"/>
  <c r="H49" i="7" s="1"/>
  <c r="G20" i="7"/>
  <c r="H87" i="7" l="1"/>
  <c r="G19" i="7"/>
  <c r="H112" i="7"/>
  <c r="G111" i="7"/>
  <c r="H20" i="7"/>
  <c r="H75" i="7"/>
  <c r="G108" i="7"/>
  <c r="H109" i="7"/>
  <c r="H92" i="7"/>
  <c r="H93" i="7"/>
  <c r="H83" i="7"/>
  <c r="H84" i="7"/>
  <c r="G71" i="7"/>
  <c r="H71" i="7" s="1"/>
  <c r="H72" i="7"/>
  <c r="G30" i="3"/>
  <c r="G9" i="3"/>
  <c r="I24" i="1"/>
  <c r="G6" i="5"/>
  <c r="G17" i="5"/>
  <c r="G74" i="7"/>
  <c r="E74" i="7"/>
  <c r="G61" i="7"/>
  <c r="H61" i="7" s="1"/>
  <c r="G16" i="7"/>
  <c r="E19" i="7"/>
  <c r="H111" i="7" l="1"/>
  <c r="G12" i="7"/>
  <c r="H12" i="7" s="1"/>
  <c r="H108" i="7"/>
  <c r="G11" i="7"/>
  <c r="H11" i="7"/>
  <c r="H16" i="7"/>
  <c r="H74" i="7"/>
  <c r="I14" i="1"/>
  <c r="I11" i="1"/>
  <c r="H19" i="7" l="1"/>
  <c r="I13" i="1"/>
  <c r="I16" i="1"/>
  <c r="I17" i="1" l="1"/>
  <c r="F30" i="3"/>
  <c r="E6" i="8"/>
  <c r="I9" i="8"/>
  <c r="E11" i="5" l="1"/>
  <c r="I23" i="5"/>
  <c r="E20" i="5"/>
  <c r="J23" i="1"/>
  <c r="G23" i="1"/>
  <c r="H24" i="1"/>
  <c r="J22" i="1"/>
  <c r="G22" i="1"/>
  <c r="H18" i="5"/>
  <c r="H25" i="5"/>
  <c r="J25" i="5" s="1"/>
  <c r="H76" i="3"/>
  <c r="H75" i="3" s="1"/>
  <c r="J75" i="3" s="1"/>
  <c r="E76" i="3"/>
  <c r="E75" i="3" s="1"/>
  <c r="E67" i="3"/>
  <c r="I67" i="3" s="1"/>
  <c r="H62" i="3"/>
  <c r="E62" i="3"/>
  <c r="E52" i="3"/>
  <c r="H52" i="3"/>
  <c r="E45" i="3"/>
  <c r="H45" i="3"/>
  <c r="H41" i="3"/>
  <c r="E41" i="3"/>
  <c r="H38" i="3"/>
  <c r="H36" i="3"/>
  <c r="E36" i="3"/>
  <c r="H32" i="3"/>
  <c r="E32" i="3"/>
  <c r="I10" i="5"/>
  <c r="I33" i="3"/>
  <c r="I34" i="3"/>
  <c r="I35" i="3"/>
  <c r="I37" i="3"/>
  <c r="I39" i="3"/>
  <c r="I42" i="3"/>
  <c r="I43" i="3"/>
  <c r="I44" i="3"/>
  <c r="I46" i="3"/>
  <c r="I47" i="3"/>
  <c r="I48" i="3"/>
  <c r="I49" i="3"/>
  <c r="I50" i="3"/>
  <c r="I51" i="3"/>
  <c r="I53" i="3"/>
  <c r="I54" i="3"/>
  <c r="I55" i="3"/>
  <c r="I56" i="3"/>
  <c r="I58" i="3"/>
  <c r="I59" i="3"/>
  <c r="I60" i="3"/>
  <c r="I61" i="3"/>
  <c r="I63" i="3"/>
  <c r="I64" i="3"/>
  <c r="I65" i="3"/>
  <c r="I66" i="3"/>
  <c r="I69" i="3"/>
  <c r="I70" i="3"/>
  <c r="I77" i="3"/>
  <c r="I78" i="3"/>
  <c r="I82" i="3"/>
  <c r="I85" i="3"/>
  <c r="H22" i="3"/>
  <c r="E22" i="3"/>
  <c r="E21" i="3" s="1"/>
  <c r="H19" i="3"/>
  <c r="E19" i="3"/>
  <c r="E18" i="3" s="1"/>
  <c r="H16" i="3"/>
  <c r="H15" i="3" s="1"/>
  <c r="J15" i="3" s="1"/>
  <c r="E16" i="3"/>
  <c r="E15" i="3" s="1"/>
  <c r="H13" i="3"/>
  <c r="E13" i="3"/>
  <c r="E10" i="3" s="1"/>
  <c r="I14" i="3"/>
  <c r="I17" i="3"/>
  <c r="I20" i="3"/>
  <c r="I24" i="3"/>
  <c r="I21" i="5"/>
  <c r="I12" i="5"/>
  <c r="I13" i="5"/>
  <c r="I15" i="5"/>
  <c r="I24" i="5"/>
  <c r="I26" i="5"/>
  <c r="F25" i="5"/>
  <c r="E25" i="5"/>
  <c r="F22" i="5"/>
  <c r="H22" i="5"/>
  <c r="J22" i="5" s="1"/>
  <c r="E22" i="5"/>
  <c r="F20" i="5"/>
  <c r="H20" i="5"/>
  <c r="J20" i="5" s="1"/>
  <c r="F18" i="5"/>
  <c r="E18" i="5"/>
  <c r="F14" i="5"/>
  <c r="H14" i="5"/>
  <c r="J14" i="5" s="1"/>
  <c r="E14" i="5"/>
  <c r="F11" i="5"/>
  <c r="H11" i="5"/>
  <c r="J11" i="5" s="1"/>
  <c r="F9" i="5"/>
  <c r="H9" i="5"/>
  <c r="J9" i="5" s="1"/>
  <c r="E9" i="5"/>
  <c r="F7" i="5"/>
  <c r="E7" i="5"/>
  <c r="I10" i="6"/>
  <c r="H21" i="3" l="1"/>
  <c r="J18" i="5"/>
  <c r="H17" i="5"/>
  <c r="J17" i="5" s="1"/>
  <c r="H40" i="3"/>
  <c r="H10" i="3"/>
  <c r="J10" i="3" s="1"/>
  <c r="I21" i="3"/>
  <c r="G24" i="1"/>
  <c r="J24" i="1"/>
  <c r="I19" i="5"/>
  <c r="I11" i="5"/>
  <c r="E17" i="5"/>
  <c r="I36" i="3"/>
  <c r="I52" i="3"/>
  <c r="H79" i="3"/>
  <c r="H15" i="1"/>
  <c r="E79" i="3"/>
  <c r="I81" i="3"/>
  <c r="I76" i="3"/>
  <c r="I75" i="3"/>
  <c r="I68" i="3"/>
  <c r="I62" i="3"/>
  <c r="E40" i="3"/>
  <c r="I45" i="3"/>
  <c r="I41" i="3"/>
  <c r="I38" i="3"/>
  <c r="H31" i="3"/>
  <c r="E31" i="3"/>
  <c r="E30" i="3" s="1"/>
  <c r="I32" i="3"/>
  <c r="I22" i="3"/>
  <c r="I19" i="3"/>
  <c r="I16" i="3"/>
  <c r="I13" i="3"/>
  <c r="H18" i="3"/>
  <c r="J18" i="3" s="1"/>
  <c r="F9" i="3"/>
  <c r="I15" i="3"/>
  <c r="E9" i="3"/>
  <c r="G11" i="1" s="1"/>
  <c r="G13" i="1" s="1"/>
  <c r="I25" i="5"/>
  <c r="F17" i="5"/>
  <c r="I20" i="5"/>
  <c r="I22" i="5"/>
  <c r="F6" i="5"/>
  <c r="E6" i="5"/>
  <c r="I18" i="5"/>
  <c r="I9" i="5"/>
  <c r="I14" i="5"/>
  <c r="G14" i="1" l="1"/>
  <c r="H9" i="3"/>
  <c r="J9" i="3" s="1"/>
  <c r="J21" i="3"/>
  <c r="H7" i="5"/>
  <c r="J8" i="5"/>
  <c r="I8" i="5"/>
  <c r="J40" i="3"/>
  <c r="H30" i="3"/>
  <c r="I10" i="3"/>
  <c r="J31" i="3"/>
  <c r="J80" i="3"/>
  <c r="H11" i="1"/>
  <c r="H13" i="1" s="1"/>
  <c r="I18" i="3"/>
  <c r="H14" i="1"/>
  <c r="I80" i="3"/>
  <c r="I40" i="3"/>
  <c r="I31" i="3"/>
  <c r="I17" i="5"/>
  <c r="J7" i="5" l="1"/>
  <c r="I7" i="5"/>
  <c r="H6" i="5"/>
  <c r="J7" i="8"/>
  <c r="H6" i="8"/>
  <c r="I7" i="8"/>
  <c r="J15" i="1"/>
  <c r="L15" i="1" s="1"/>
  <c r="J79" i="3"/>
  <c r="J14" i="1"/>
  <c r="L14" i="1" s="1"/>
  <c r="J30" i="3"/>
  <c r="J11" i="1"/>
  <c r="I9" i="3"/>
  <c r="I79" i="3"/>
  <c r="G15" i="1"/>
  <c r="H16" i="1"/>
  <c r="I30" i="3"/>
  <c r="I6" i="5" l="1"/>
  <c r="J6" i="5"/>
  <c r="J6" i="8"/>
  <c r="I6" i="8"/>
  <c r="K15" i="1"/>
  <c r="K14" i="1"/>
  <c r="J16" i="1"/>
  <c r="L16" i="1" s="1"/>
  <c r="K11" i="1"/>
  <c r="L11" i="1"/>
  <c r="J13" i="1"/>
  <c r="G16" i="1"/>
  <c r="G17" i="1" s="1"/>
  <c r="G28" i="1" s="1"/>
  <c r="J27" i="1" s="1"/>
  <c r="H17" i="1"/>
  <c r="K13" i="1" l="1"/>
  <c r="L13" i="1"/>
  <c r="J17" i="1"/>
  <c r="J28" i="1" s="1"/>
  <c r="K16" i="1"/>
</calcChain>
</file>

<file path=xl/sharedStrings.xml><?xml version="1.0" encoding="utf-8"?>
<sst xmlns="http://schemas.openxmlformats.org/spreadsheetml/2006/main" count="344" uniqueCount="160">
  <si>
    <t>PRIHODI UKUPNO</t>
  </si>
  <si>
    <t>RASHODI UKUPNO</t>
  </si>
  <si>
    <t>RAZLIKA - VIŠAK / MANJAK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</si>
  <si>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</si>
  <si>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</si>
  <si>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</si>
  <si>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</si>
  <si>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</si>
  <si>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</si>
  <si>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</si>
  <si>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</si>
  <si>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</si>
  <si>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</si>
  <si>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</si>
  <si>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</si>
  <si>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</si>
  <si>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</si>
  <si>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za redovan rad</t>
  </si>
  <si>
    <t>Naknade troškova zaposlenima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</si>
  <si>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</si>
  <si>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</si>
  <si>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</si>
  <si>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</si>
  <si>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</si>
  <si>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</si>
  <si>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</si>
  <si>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</si>
  <si>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</si>
  <si>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</si>
  <si>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</si>
  <si>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</si>
  <si>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>SAŽETAK RAČUNA PRIHODA I RASHODA</t>
  </si>
  <si>
    <t>PRIHODI POSLOVANJA</t>
  </si>
  <si>
    <t>Pomoći od subjekata unutar općeg proračuna</t>
  </si>
  <si>
    <t>Pomoći od izvanproračunskih korisnika</t>
  </si>
  <si>
    <t>Tekuće pomoći od izvanproračunskih korisnika</t>
  </si>
  <si>
    <t>Prihodi od upravnih i administrativnih pristojbi, pristojbi po posebnim propisima i naknada</t>
  </si>
  <si>
    <t>652</t>
  </si>
  <si>
    <t>Prihodi po posebnim propisima</t>
  </si>
  <si>
    <t>Ostali nespomenuti prihodi</t>
  </si>
  <si>
    <t>Prihodi od prodaje proizvoda i usluga, prihodi od donacija</t>
  </si>
  <si>
    <t>Donacije od pravnih i fizičkih osoba</t>
  </si>
  <si>
    <t>Tekuće donacije</t>
  </si>
  <si>
    <t>Prihodi iz nadležnog proračuna</t>
  </si>
  <si>
    <t>Prihodi za financiranje redovne djelatnosti iz proračuna</t>
  </si>
  <si>
    <t>Prihodi za financiranje rashoda poslovanja</t>
  </si>
  <si>
    <t>Prihodi za financ. rashoda za nabavu nefinanc. imovine</t>
  </si>
  <si>
    <t>RASHODI POSLOVANJA</t>
  </si>
  <si>
    <t>311</t>
  </si>
  <si>
    <t>Plaće</t>
  </si>
  <si>
    <t>Plaće za prekovremeni rad</t>
  </si>
  <si>
    <t>Plaće za posebne uvjete rada</t>
  </si>
  <si>
    <t>312</t>
  </si>
  <si>
    <t>Ostali rashodi za zaposlene</t>
  </si>
  <si>
    <t>313</t>
  </si>
  <si>
    <t>Doprinosi na plaće</t>
  </si>
  <si>
    <t>Doprinosi za zdravstveno osiguranje</t>
  </si>
  <si>
    <t>321</t>
  </si>
  <si>
    <t>Naknada za prijevoz, rad na terenu i odvojeni život</t>
  </si>
  <si>
    <t>Stručno usavršavanje zaposlenika</t>
  </si>
  <si>
    <t>322</t>
  </si>
  <si>
    <t>Rashodi za materijal i energiju</t>
  </si>
  <si>
    <t>Uredski materijal i ostali materijalni rashodi</t>
  </si>
  <si>
    <t>Materijal i sirovine</t>
  </si>
  <si>
    <t>Energija</t>
  </si>
  <si>
    <t>Materijal i dijelovi za održavanje</t>
  </si>
  <si>
    <t>Sitni inventar i autogume</t>
  </si>
  <si>
    <t>Službena, radna i zaštitna odjeća i obuća</t>
  </si>
  <si>
    <t>323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</si>
  <si>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</si>
  <si>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</si>
  <si>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</si>
  <si>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</si>
  <si>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</si>
  <si>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</si>
  <si>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</si>
  <si>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</si>
  <si>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</si>
  <si>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329</t>
  </si>
  <si>
    <t>Ostali nespomenuti rashodi poslovanja</t>
  </si>
  <si>
    <t>Naknade za rad predstavničkih i izvršnih tijela</t>
  </si>
  <si>
    <t>Premije osiguranja</t>
  </si>
  <si>
    <t>Pristojbe i naknade</t>
  </si>
  <si>
    <t>Financijski rashodi</t>
  </si>
  <si>
    <t>343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</si>
  <si>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</si>
  <si>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</si>
  <si>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</si>
  <si>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</si>
  <si>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</t>
  </si>
  <si>
    <t>Naknade građanima i kućanstvima iz proračuna</t>
  </si>
  <si>
    <t>Naknade građanima i kućanstvima u novcu</t>
  </si>
  <si>
    <t>Naknade građanima i kućanstvima u naravi</t>
  </si>
  <si>
    <t>Rashodi za nabavu proizvedene dugotrajne imovine</t>
  </si>
  <si>
    <t>422</t>
  </si>
  <si>
    <t>Postrojenja i oprema</t>
  </si>
  <si>
    <t>Uredska oprema i namještaj</t>
  </si>
  <si>
    <t>Uređaji, strojevi i oprema za ostale namjene</t>
  </si>
  <si>
    <t>UKUPNO PO IZVORIMA (PRIHODI )</t>
  </si>
  <si>
    <t>OPĆI PRIHODI I PRIMICI</t>
  </si>
  <si>
    <t>PRIHODI ZA POSEBNE NAMJENE</t>
  </si>
  <si>
    <t>OSTALI PRIHODI ZA POSEBNE NAMJENE</t>
  </si>
  <si>
    <t>POMOĆI</t>
  </si>
  <si>
    <t>OSTALE POMOĆI I DAROVNICE</t>
  </si>
  <si>
    <t>DONACIJE</t>
  </si>
  <si>
    <t>UKUPNO PO IZVORIMA (RASHODI)</t>
  </si>
  <si>
    <t>10</t>
  </si>
  <si>
    <t>SOCIJALNA ZAŠTITA</t>
  </si>
  <si>
    <t>OBITELJ I DJECA</t>
  </si>
  <si>
    <t>IZDACI ZA FINANCIJSKU IMOVINU I OTPLATE ZAJMOVA</t>
  </si>
  <si>
    <t>PRIMICI OD FINANCIJSKE IMOVINE I ZADUŽIVANJA</t>
  </si>
  <si>
    <t>Izvještaj sastavio:</t>
  </si>
  <si>
    <t>Voditelj računovodstva</t>
  </si>
  <si>
    <t>SOCIJALNA POMOĆ STANOVNIŠTVU KOJE NIJE OBUHVAĆENO REDOVNIM SOCIJANIM PROGRAMIMA</t>
  </si>
  <si>
    <t>AKTIVNOSTI SOCIJALNE ZAŠTITE KOJE NISU DRUGDJE SVRSTANE</t>
  </si>
  <si>
    <t>Razdjel: 086 Ministarstvo rada, mirovinskoga sustava, obitelji i socijalne politike</t>
  </si>
  <si>
    <t>Glava: 60 Proračunski korisnici u socijalnoj skrbi</t>
  </si>
  <si>
    <t>UKUPNO PRIHODI</t>
  </si>
  <si>
    <t>UKUPNO RASHODI</t>
  </si>
  <si>
    <t>Prihodi od administrativnih pristojbi i po posebnim propisima</t>
  </si>
  <si>
    <t>Pomoći iz inozemstva i od subjekata unutar općeg proračuna</t>
  </si>
  <si>
    <t>Ustanova: 211 CENTAR ZA PRUŽANJE USLUGA U ZAJEDNICI VRBINA SISAK, Ulica lipa 11, 44000 Sisak ; OIB: 43355278379 (RKP 7171)</t>
  </si>
  <si>
    <t>Aktivnost: A 734192 Skrb za djecu bez odgovarajuće roditeljske skrbi</t>
  </si>
  <si>
    <t>Izvor financiranja: 11 Opći prihodi i primici</t>
  </si>
  <si>
    <t>Izvor financiranja: 43 Prihodi za posebne namjene</t>
  </si>
  <si>
    <t>Izvor financiranja: 52 Ostale pomoći i darovnice</t>
  </si>
  <si>
    <t>Izvor financiranja: 61 Donacije</t>
  </si>
  <si>
    <t>Aktivnost: T 797014 Razvoj socijalnih usluga u zajednici NPOO</t>
  </si>
  <si>
    <t>RAZVOJ SOCIJALNIH USLUGA U ZAJEDNICI</t>
  </si>
  <si>
    <t>Izvor financiranja: 581 Mehanizam za oporavak i otpornost</t>
  </si>
  <si>
    <t>6=5/2*100</t>
  </si>
  <si>
    <t>7=5/4*100</t>
  </si>
  <si>
    <t>5=4/3*100</t>
  </si>
  <si>
    <t>-</t>
  </si>
  <si>
    <t>RASPOLOŽIVA SREDSTVA IZ PRETHODNE GODINE I PRIJENOS U IDUĆU PRORAČUNSKU GODINU</t>
  </si>
  <si>
    <t>Instrumenti, uređaji i strojevi</t>
  </si>
  <si>
    <t>Ravnatelj</t>
  </si>
  <si>
    <t>Potpore od međunarodnih organizacija</t>
  </si>
  <si>
    <t>Tekuće pomoći od institucija i tijela u EU</t>
  </si>
  <si>
    <t>Pomoći dane u inozemstvo i unutar opće države</t>
  </si>
  <si>
    <t>Tekući prijenosi između proračunskih korisnika</t>
  </si>
  <si>
    <t>Prijenosi između prorač. korisnika istog proračuna</t>
  </si>
  <si>
    <t>Osoba ovlaštena za zastupanje:</t>
  </si>
  <si>
    <t>Program: 4002 Skrb za socijalno osjetljive skupine</t>
  </si>
  <si>
    <t>Martin Topalović, mag. oec.</t>
  </si>
  <si>
    <t>Stjepan Čivić, mag. prim. educ.</t>
  </si>
  <si>
    <t>Aktivnost: A 795010 Skrb za djecu bez odgovarajuće roditeljske skrbi</t>
  </si>
  <si>
    <t>Program: 4003 Podizanje kvalitete i dostupnosti socijalne skrbi</t>
  </si>
  <si>
    <t>M.P.</t>
  </si>
  <si>
    <t>OSTVARENJE/IZVRŠENJE 2024.</t>
  </si>
  <si>
    <t>Zakupnine i najamnine</t>
  </si>
  <si>
    <t>Aktivnost: K 618350 Poboljšanje infrastrukture u sustavu socijalne skrbi</t>
  </si>
  <si>
    <t>IZVJEŠTAJ O IZVRŠENJU FINANCIJSKOG PLANA CENTRA ZA PRUŽANJE USLUGA U ZAJEDNICI VRBINA SISAK
ZA RAZDOBLJE OD 01.01.2025. DO 31.12.2025. GODINE</t>
  </si>
  <si>
    <t>IZVORNI PLAN 2025.</t>
  </si>
  <si>
    <t>TEKUĆI PLAN 2025.</t>
  </si>
  <si>
    <t>OSTVARENJE/IZVRŠENJE 2025.</t>
  </si>
  <si>
    <t>Oprema za održavanje i zaštitu</t>
  </si>
  <si>
    <t>URBROJ: 2176-120-01-26-4</t>
  </si>
  <si>
    <t>KLASA: 400-06/26-01/1</t>
  </si>
  <si>
    <t>U Sisku, 17. ožujka 2026.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</si>
</sst>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6" fillId="0" borderId="0"/>
  </cellStyleXfs>
  <cellXfs count="1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0" fillId="3" borderId="0" xfId="0" applyFill="1"/>
    <xf numFmtId="0" fontId="1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6" fillId="0" borderId="3" xfId="2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/>
    </xf>
    <xf numFmtId="0" fontId="19" fillId="0" borderId="3" xfId="1" applyFont="1" applyBorder="1" applyAlignment="1">
      <alignment horizontal="left" vertical="center" wrapText="1"/>
    </xf>
    <xf numFmtId="0" fontId="21" fillId="0" borderId="3" xfId="1" applyFont="1" applyBorder="1" applyAlignment="1">
      <alignment horizontal="left" vertical="center" wrapText="1"/>
    </xf>
    <xf numFmtId="0" fontId="20" fillId="0" borderId="3" xfId="2" applyFont="1" applyBorder="1" applyAlignment="1">
      <alignment horizontal="left" vertical="center"/>
    </xf>
    <xf numFmtId="0" fontId="23" fillId="0" borderId="3" xfId="1" applyFont="1" applyBorder="1" applyAlignment="1">
      <alignment horizontal="left" vertical="center" wrapText="1"/>
    </xf>
    <xf numFmtId="0" fontId="22" fillId="0" borderId="3" xfId="2" applyFont="1" applyBorder="1" applyAlignment="1">
      <alignment horizontal="left" vertical="center"/>
    </xf>
    <xf numFmtId="0" fontId="17" fillId="0" borderId="3" xfId="4" applyFont="1" applyBorder="1" applyAlignment="1">
      <alignment horizontal="left" vertical="center" wrapText="1"/>
    </xf>
    <xf numFmtId="0" fontId="19" fillId="0" borderId="3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left" vertical="center" wrapText="1"/>
    </xf>
    <xf numFmtId="0" fontId="23" fillId="0" borderId="3" xfId="4" applyFont="1" applyBorder="1" applyAlignment="1">
      <alignment horizontal="left" vertical="center" wrapText="1"/>
    </xf>
    <xf numFmtId="0" fontId="17" fillId="0" borderId="3" xfId="3" applyFont="1" applyBorder="1" applyAlignment="1">
      <alignment horizontal="left" vertical="center" wrapText="1"/>
    </xf>
    <xf numFmtId="0" fontId="19" fillId="0" borderId="3" xfId="3" applyFont="1" applyBorder="1" applyAlignment="1">
      <alignment horizontal="left" vertical="center" wrapText="1"/>
    </xf>
    <xf numFmtId="0" fontId="21" fillId="0" borderId="3" xfId="3" applyFont="1" applyBorder="1" applyAlignment="1">
      <alignment horizontal="left" vertical="center" wrapText="1"/>
    </xf>
    <xf numFmtId="0" fontId="23" fillId="0" borderId="3" xfId="3" applyFont="1" applyBorder="1" applyAlignment="1">
      <alignment horizontal="left" vertical="center" wrapText="1"/>
    </xf>
    <xf numFmtId="0" fontId="24" fillId="0" borderId="3" xfId="2" applyFont="1" applyBorder="1" applyAlignment="1">
      <alignment horizontal="center" vertical="center" wrapText="1"/>
    </xf>
    <xf numFmtId="0" fontId="26" fillId="0" borderId="3" xfId="5" quotePrefix="1" applyFont="1" applyBorder="1" applyAlignment="1">
      <alignment horizontal="center" vertical="center" wrapText="1"/>
    </xf>
    <xf numFmtId="0" fontId="27" fillId="0" borderId="3" xfId="2" applyFont="1" applyBorder="1" applyAlignment="1">
      <alignment horizontal="left" vertical="center"/>
    </xf>
    <xf numFmtId="0" fontId="28" fillId="0" borderId="3" xfId="3" applyFont="1" applyBorder="1" applyAlignment="1">
      <alignment horizontal="left" vertical="center" wrapText="1"/>
    </xf>
    <xf numFmtId="49" fontId="22" fillId="0" borderId="3" xfId="2" applyNumberFormat="1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1" fillId="0" borderId="3" xfId="6" applyFont="1" applyBorder="1" applyAlignment="1">
      <alignment horizontal="left" vertical="center" wrapText="1"/>
    </xf>
    <xf numFmtId="0" fontId="21" fillId="0" borderId="3" xfId="7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 wrapText="1"/>
    </xf>
    <xf numFmtId="4" fontId="5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18" fillId="2" borderId="3" xfId="0" applyNumberFormat="1" applyFont="1" applyFill="1" applyBorder="1" applyAlignment="1">
      <alignment vertical="center" wrapText="1"/>
    </xf>
    <xf numFmtId="4" fontId="29" fillId="2" borderId="3" xfId="0" applyNumberFormat="1" applyFont="1" applyFill="1" applyBorder="1" applyAlignment="1">
      <alignment vertical="center" wrapText="1"/>
    </xf>
    <xf numFmtId="4" fontId="30" fillId="0" borderId="3" xfId="0" applyNumberFormat="1" applyFont="1" applyBorder="1"/>
    <xf numFmtId="4" fontId="31" fillId="2" borderId="3" xfId="0" applyNumberFormat="1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 wrapText="1"/>
    </xf>
    <xf numFmtId="4" fontId="33" fillId="2" borderId="3" xfId="0" applyNumberFormat="1" applyFont="1" applyFill="1" applyBorder="1" applyAlignment="1">
      <alignment vertical="center" wrapText="1"/>
    </xf>
    <xf numFmtId="4" fontId="31" fillId="2" borderId="8" xfId="0" applyNumberFormat="1" applyFont="1" applyFill="1" applyBorder="1" applyAlignment="1">
      <alignment horizontal="right"/>
    </xf>
    <xf numFmtId="4" fontId="29" fillId="2" borderId="8" xfId="0" applyNumberFormat="1" applyFont="1" applyFill="1" applyBorder="1" applyAlignment="1">
      <alignment vertical="center" wrapText="1"/>
    </xf>
    <xf numFmtId="0" fontId="27" fillId="0" borderId="0" xfId="2" applyFont="1" applyAlignment="1">
      <alignment horizontal="left" vertical="center"/>
    </xf>
    <xf numFmtId="0" fontId="28" fillId="0" borderId="0" xfId="3" applyFont="1" applyAlignment="1">
      <alignment horizontal="left" vertical="center" wrapText="1"/>
    </xf>
    <xf numFmtId="4" fontId="32" fillId="2" borderId="0" xfId="0" applyNumberFormat="1" applyFont="1" applyFill="1" applyAlignment="1">
      <alignment horizontal="right"/>
    </xf>
    <xf numFmtId="4" fontId="32" fillId="2" borderId="0" xfId="0" applyNumberFormat="1" applyFont="1" applyFill="1" applyAlignment="1">
      <alignment horizontal="right" wrapText="1"/>
    </xf>
    <xf numFmtId="4" fontId="30" fillId="0" borderId="0" xfId="0" applyNumberFormat="1" applyFont="1"/>
    <xf numFmtId="4" fontId="33" fillId="2" borderId="0" xfId="0" applyNumberFormat="1" applyFont="1" applyFill="1" applyAlignment="1">
      <alignment vertical="center" wrapText="1"/>
    </xf>
    <xf numFmtId="0" fontId="16" fillId="0" borderId="7" xfId="2" applyFont="1" applyBorder="1" applyAlignment="1">
      <alignment horizontal="left" vertical="center"/>
    </xf>
    <xf numFmtId="0" fontId="17" fillId="0" borderId="7" xfId="3" applyFont="1" applyBorder="1" applyAlignment="1">
      <alignment horizontal="left" vertical="center" wrapText="1"/>
    </xf>
    <xf numFmtId="4" fontId="31" fillId="2" borderId="7" xfId="0" applyNumberFormat="1" applyFont="1" applyFill="1" applyBorder="1" applyAlignment="1">
      <alignment horizontal="right"/>
    </xf>
    <xf numFmtId="4" fontId="29" fillId="2" borderId="7" xfId="0" applyNumberFormat="1" applyFont="1" applyFill="1" applyBorder="1" applyAlignment="1">
      <alignment vertical="center" wrapText="1"/>
    </xf>
    <xf numFmtId="0" fontId="16" fillId="0" borderId="8" xfId="2" applyFont="1" applyBorder="1" applyAlignment="1">
      <alignment horizontal="left" vertical="center"/>
    </xf>
    <xf numFmtId="0" fontId="17" fillId="0" borderId="8" xfId="3" applyFont="1" applyBorder="1" applyAlignment="1">
      <alignment horizontal="left" vertical="center" wrapText="1"/>
    </xf>
    <xf numFmtId="4" fontId="5" fillId="2" borderId="3" xfId="0" applyNumberFormat="1" applyFont="1" applyFill="1" applyBorder="1"/>
    <xf numFmtId="0" fontId="6" fillId="4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0" fillId="0" borderId="0" xfId="0" applyAlignment="1">
      <alignment vertical="top"/>
    </xf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/>
    </xf>
    <xf numFmtId="4" fontId="5" fillId="4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5" fillId="4" borderId="3" xfId="0" quotePrefix="1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4" fontId="7" fillId="4" borderId="3" xfId="0" applyNumberFormat="1" applyFont="1" applyFill="1" applyBorder="1" applyAlignment="1">
      <alignment vertical="center"/>
    </xf>
    <xf numFmtId="4" fontId="7" fillId="4" borderId="3" xfId="0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2" fontId="16" fillId="0" borderId="3" xfId="2" applyNumberFormat="1" applyFont="1" applyBorder="1" applyAlignment="1">
      <alignment vertical="top"/>
    </xf>
    <xf numFmtId="2" fontId="16" fillId="0" borderId="3" xfId="2" applyNumberFormat="1" applyFont="1" applyBorder="1" applyAlignment="1">
      <alignment horizontal="center" vertical="center"/>
    </xf>
    <xf numFmtId="2" fontId="16" fillId="0" borderId="3" xfId="2" applyNumberFormat="1" applyFont="1" applyBorder="1" applyAlignment="1">
      <alignment horizontal="right" vertical="center"/>
    </xf>
    <xf numFmtId="0" fontId="18" fillId="0" borderId="3" xfId="3" applyFont="1" applyBorder="1" applyAlignment="1">
      <alignment horizontal="left" vertical="center" wrapText="1"/>
    </xf>
    <xf numFmtId="0" fontId="18" fillId="0" borderId="3" xfId="8" applyFont="1" applyBorder="1"/>
    <xf numFmtId="2" fontId="18" fillId="0" borderId="3" xfId="2" applyNumberFormat="1" applyFont="1" applyBorder="1" applyAlignment="1">
      <alignment horizontal="right" vertical="center"/>
    </xf>
    <xf numFmtId="2" fontId="18" fillId="0" borderId="3" xfId="2" applyNumberFormat="1" applyFont="1" applyBorder="1" applyAlignment="1">
      <alignment horizontal="center" vertical="center"/>
    </xf>
    <xf numFmtId="2" fontId="22" fillId="0" borderId="3" xfId="2" applyNumberFormat="1" applyFont="1" applyBorder="1" applyAlignment="1">
      <alignment horizontal="right" vertical="center"/>
    </xf>
    <xf numFmtId="2" fontId="22" fillId="0" borderId="3" xfId="2" applyNumberFormat="1" applyFont="1" applyBorder="1" applyAlignment="1">
      <alignment horizontal="center" vertical="center"/>
    </xf>
    <xf numFmtId="0" fontId="18" fillId="0" borderId="3" xfId="1" applyFont="1" applyBorder="1" applyAlignment="1">
      <alignment horizontal="left" vertical="center" wrapText="1"/>
    </xf>
    <xf numFmtId="2" fontId="17" fillId="0" borderId="3" xfId="3" applyNumberFormat="1" applyFont="1" applyBorder="1" applyAlignment="1">
      <alignment horizontal="right" vertical="center" wrapText="1"/>
    </xf>
    <xf numFmtId="49" fontId="18" fillId="0" borderId="3" xfId="8" applyNumberFormat="1" applyFont="1" applyBorder="1" applyAlignment="1">
      <alignment wrapText="1"/>
    </xf>
    <xf numFmtId="2" fontId="19" fillId="0" borderId="3" xfId="3" applyNumberFormat="1" applyFont="1" applyBorder="1" applyAlignment="1">
      <alignment horizontal="right" vertical="center" wrapText="1"/>
    </xf>
    <xf numFmtId="49" fontId="22" fillId="0" borderId="3" xfId="8" applyNumberFormat="1" applyFont="1" applyBorder="1" applyAlignment="1">
      <alignment vertical="center" wrapText="1"/>
    </xf>
    <xf numFmtId="2" fontId="23" fillId="0" borderId="3" xfId="3" applyNumberFormat="1" applyFont="1" applyBorder="1" applyAlignment="1">
      <alignment horizontal="right" vertical="center" wrapText="1"/>
    </xf>
    <xf numFmtId="49" fontId="22" fillId="0" borderId="3" xfId="8" applyNumberFormat="1" applyFont="1" applyBorder="1" applyAlignment="1">
      <alignment wrapText="1"/>
    </xf>
    <xf numFmtId="0" fontId="5" fillId="5" borderId="3" xfId="0" quotePrefix="1" applyFont="1" applyFill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5" fillId="0" borderId="0" xfId="0" quotePrefix="1" applyFont="1" applyAlignment="1">
      <alignment horizontal="left" wrapText="1"/>
    </xf>
    <xf numFmtId="4" fontId="5" fillId="0" borderId="0" xfId="0" quotePrefix="1" applyNumberFormat="1" applyFont="1" applyAlignment="1">
      <alignment horizontal="right" wrapText="1"/>
    </xf>
    <xf numFmtId="4" fontId="5" fillId="0" borderId="0" xfId="0" applyNumberFormat="1" applyFont="1" applyAlignment="1">
      <alignment horizontal="right"/>
    </xf>
    <xf numFmtId="4" fontId="6" fillId="0" borderId="7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/>
    </xf>
    <xf numFmtId="4" fontId="0" fillId="0" borderId="0" xfId="0" applyNumberFormat="1"/>
    <xf numFmtId="4" fontId="34" fillId="0" borderId="3" xfId="0" applyNumberFormat="1" applyFont="1" applyBorder="1"/>
    <xf numFmtId="4" fontId="7" fillId="2" borderId="3" xfId="0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right" wrapText="1"/>
    </xf>
    <xf numFmtId="4" fontId="35" fillId="0" borderId="3" xfId="0" applyNumberFormat="1" applyFont="1" applyBorder="1"/>
    <xf numFmtId="2" fontId="20" fillId="0" borderId="3" xfId="2" applyNumberFormat="1" applyFont="1" applyBorder="1" applyAlignment="1">
      <alignment horizontal="right" vertical="center"/>
    </xf>
    <xf numFmtId="2" fontId="20" fillId="0" borderId="3" xfId="2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1" xfId="0" quotePrefix="1" applyFont="1" applyBorder="1" applyAlignment="1">
      <alignment horizontal="left" vertical="center"/>
    </xf>
    <xf numFmtId="0" fontId="5" fillId="5" borderId="3" xfId="0" quotePrefix="1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7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5" xfId="0" quotePrefix="1" applyFont="1" applyBorder="1" applyAlignment="1">
      <alignment horizontal="left" wrapText="1"/>
    </xf>
    <xf numFmtId="0" fontId="5" fillId="4" borderId="3" xfId="0" quotePrefix="1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vertical="top"/>
    </xf>
    <xf numFmtId="49" fontId="16" fillId="5" borderId="3" xfId="8" applyNumberFormat="1" applyFont="1" applyFill="1" applyBorder="1" applyAlignment="1">
      <alignment horizontal="center" vertical="center"/>
    </xf>
    <xf numFmtId="49" fontId="16" fillId="5" borderId="1" xfId="8" applyNumberFormat="1" applyFont="1" applyFill="1" applyBorder="1" applyAlignment="1">
      <alignment horizontal="center" vertical="center"/>
    </xf>
    <xf numFmtId="49" fontId="16" fillId="5" borderId="2" xfId="8" applyNumberFormat="1" applyFont="1" applyFill="1" applyBorder="1" applyAlignment="1">
      <alignment horizontal="center" vertical="center"/>
    </xf>
    <xf numFmtId="49" fontId="16" fillId="5" borderId="4" xfId="8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6" fillId="0" borderId="1" xfId="2" applyFont="1" applyBorder="1" applyAlignment="1">
      <alignment horizontal="left" vertical="top"/>
    </xf>
    <xf numFmtId="0" fontId="16" fillId="0" borderId="2" xfId="2" applyFont="1" applyBorder="1" applyAlignment="1">
      <alignment horizontal="left" vertical="top"/>
    </xf>
    <xf numFmtId="0" fontId="16" fillId="0" borderId="4" xfId="2" applyFont="1" applyBorder="1" applyAlignment="1">
      <alignment horizontal="left" vertical="top"/>
    </xf>
    <xf numFmtId="0" fontId="16" fillId="0" borderId="1" xfId="2" applyFont="1" applyBorder="1" applyAlignment="1">
      <alignment horizontal="left" vertical="center" wrapText="1"/>
    </xf>
    <xf numFmtId="0" fontId="20" fillId="0" borderId="2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</cellXfs>
  <cellStyles count="9">
    <cellStyle name="Normalno" xfId="0" builtinId="0"/>
    <cellStyle name="Normalno 2" xfId="2" xr:uid="{86023A67-0FCE-4C02-8234-F2973D544F21}"/>
    <cellStyle name="Normalno 3" xfId="8" xr:uid="{3819CDE7-779D-4B65-A433-49141A0C3C5C}"/>
    <cellStyle name="Obično_bilanca" xfId="5" xr:uid="{81B05FD1-8F1B-4888-98A6-259E7C714384}"/>
    <cellStyle name="Obično_List4" xfId="1" xr:uid="{00000000-0005-0000-0000-000001000000}"/>
    <cellStyle name="Obično_List5" xfId="4" xr:uid="{66DFABDA-B2CF-4A42-B0F1-CC3DA07D08F0}"/>
    <cellStyle name="Obično_List6" xfId="6" xr:uid="{1B90F7BC-9C30-42E2-903B-C569733E3B32}"/>
    <cellStyle name="Obično_List7" xfId="3" xr:uid="{AB3C2171-0D5E-4F6F-887D-F344A99E7E5B}"/>
    <cellStyle name="Obično_List9" xfId="7" xr:uid="{219EE11D-A4D3-468A-A629-27933EC71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4"/>
  <sheetViews>
    <sheetView tabSelected="1" zoomScaleNormal="100" workbookViewId="0">
      <selection activeCell="B1" sqref="B1:L1"/>
    </sheetView>
  </sheetViews>
  <sheetFormatPr defaultRowHeight="15" x14ac:dyDescent="0.25"/>
  <cols>
    <col min="1" max="1" width="0.5703125" customWidth="1"/>
    <col min="6" max="6" width="16.28515625" customWidth="1"/>
    <col min="7" max="7" width="24.28515625" bestFit="1" customWidth="1"/>
    <col min="8" max="8" width="14.140625" bestFit="1" customWidth="1"/>
    <col min="9" max="9" width="18.7109375" bestFit="1" customWidth="1"/>
    <col min="10" max="10" width="23.5703125" customWidth="1"/>
    <col min="11" max="11" width="9.140625" customWidth="1"/>
    <col min="12" max="12" width="8" bestFit="1" customWidth="1"/>
    <col min="13" max="13" width="25.28515625" customWidth="1"/>
  </cols>
  <sheetData>
    <row r="1" spans="2:13" ht="44.25" customHeight="1" x14ac:dyDescent="0.25">
      <c r="B1" s="122" t="s">
        <v>152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6"/>
    </row>
    <row r="2" spans="2:13" ht="15.75" x14ac:dyDescent="0.25">
      <c r="B2" s="74" t="s">
        <v>158</v>
      </c>
      <c r="C2" s="75"/>
      <c r="D2" s="75"/>
      <c r="E2" s="75"/>
      <c r="F2" s="75"/>
      <c r="G2" s="41"/>
      <c r="H2" s="41"/>
      <c r="I2" s="41"/>
      <c r="J2" s="41"/>
      <c r="K2" s="41"/>
      <c r="L2" s="41"/>
      <c r="M2" s="6"/>
    </row>
    <row r="3" spans="2:13" ht="15.75" x14ac:dyDescent="0.25">
      <c r="B3" s="74" t="s">
        <v>157</v>
      </c>
      <c r="C3" s="75"/>
      <c r="D3" s="75"/>
      <c r="E3" s="75"/>
      <c r="F3" s="75"/>
      <c r="G3" s="41"/>
      <c r="H3" s="41"/>
      <c r="I3" s="41"/>
      <c r="J3" s="41"/>
      <c r="K3" s="41"/>
      <c r="L3" s="41"/>
      <c r="M3" s="6"/>
    </row>
    <row r="4" spans="2:13" ht="18" customHeight="1" x14ac:dyDescent="0.25">
      <c r="B4" s="74" t="s">
        <v>159</v>
      </c>
      <c r="C4" s="75"/>
      <c r="D4" s="75"/>
      <c r="E4" s="75"/>
      <c r="F4" s="75"/>
      <c r="G4" s="73"/>
      <c r="H4" s="73"/>
      <c r="I4" s="73"/>
      <c r="J4" s="73"/>
      <c r="K4" s="73"/>
      <c r="L4" s="73"/>
      <c r="M4" s="2"/>
    </row>
    <row r="5" spans="2:13" ht="15.75" customHeight="1" x14ac:dyDescent="0.25">
      <c r="B5" s="122" t="s">
        <v>7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5"/>
    </row>
    <row r="6" spans="2:13" ht="18" x14ac:dyDescent="0.25"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3"/>
    </row>
    <row r="7" spans="2:13" ht="18" customHeight="1" x14ac:dyDescent="0.25">
      <c r="B7" s="122" t="s">
        <v>25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4"/>
    </row>
    <row r="8" spans="2:13" ht="18" customHeight="1" x14ac:dyDescent="0.25">
      <c r="B8" s="140" t="s">
        <v>31</v>
      </c>
      <c r="C8" s="140"/>
      <c r="D8" s="140"/>
      <c r="E8" s="140"/>
      <c r="F8" s="140"/>
      <c r="G8" s="12"/>
      <c r="H8" s="13"/>
      <c r="I8" s="13"/>
      <c r="J8" s="13"/>
      <c r="K8" s="14"/>
      <c r="L8" s="14"/>
    </row>
    <row r="9" spans="2:13" ht="25.5" x14ac:dyDescent="0.25">
      <c r="B9" s="137" t="s">
        <v>5</v>
      </c>
      <c r="C9" s="137"/>
      <c r="D9" s="137"/>
      <c r="E9" s="137"/>
      <c r="F9" s="137"/>
      <c r="G9" s="103" t="s">
        <v>149</v>
      </c>
      <c r="H9" s="103" t="s">
        <v>153</v>
      </c>
      <c r="I9" s="103" t="s">
        <v>154</v>
      </c>
      <c r="J9" s="103" t="s">
        <v>155</v>
      </c>
      <c r="K9" s="103" t="s">
        <v>10</v>
      </c>
      <c r="L9" s="103" t="s">
        <v>10</v>
      </c>
    </row>
    <row r="10" spans="2:13" x14ac:dyDescent="0.25">
      <c r="B10" s="138">
        <v>1</v>
      </c>
      <c r="C10" s="138"/>
      <c r="D10" s="138"/>
      <c r="E10" s="138"/>
      <c r="F10" s="139"/>
      <c r="G10" s="9">
        <v>2</v>
      </c>
      <c r="H10" s="8">
        <v>3</v>
      </c>
      <c r="I10" s="8">
        <v>4</v>
      </c>
      <c r="J10" s="8">
        <v>5</v>
      </c>
      <c r="K10" s="8" t="s">
        <v>130</v>
      </c>
      <c r="L10" s="8" t="s">
        <v>131</v>
      </c>
    </row>
    <row r="11" spans="2:13" x14ac:dyDescent="0.25">
      <c r="B11" s="133" t="s">
        <v>12</v>
      </c>
      <c r="C11" s="134"/>
      <c r="D11" s="134"/>
      <c r="E11" s="134"/>
      <c r="F11" s="135"/>
      <c r="G11" s="77">
        <f>' Račun prihoda i rashoda'!E9</f>
        <v>798268.27</v>
      </c>
      <c r="H11" s="77">
        <f>' Račun prihoda i rashoda'!F9</f>
        <v>913352</v>
      </c>
      <c r="I11" s="77">
        <f>' Račun prihoda i rashoda'!G9</f>
        <v>982682.89999999991</v>
      </c>
      <c r="J11" s="77">
        <f>' Račun prihoda i rashoda'!H9</f>
        <v>950855.83</v>
      </c>
      <c r="K11" s="78">
        <f>(J11/G11)*100</f>
        <v>119.11482213867777</v>
      </c>
      <c r="L11" s="78">
        <f t="shared" ref="L11:L16" si="0">(J11/I11)*100</f>
        <v>96.761206488888746</v>
      </c>
    </row>
    <row r="12" spans="2:13" x14ac:dyDescent="0.25">
      <c r="B12" s="136" t="s">
        <v>11</v>
      </c>
      <c r="C12" s="135"/>
      <c r="D12" s="135"/>
      <c r="E12" s="135"/>
      <c r="F12" s="135"/>
      <c r="G12" s="77">
        <v>0</v>
      </c>
      <c r="H12" s="83">
        <v>0</v>
      </c>
      <c r="I12" s="83">
        <v>0</v>
      </c>
      <c r="J12" s="83">
        <v>0</v>
      </c>
      <c r="K12" s="78" t="s">
        <v>133</v>
      </c>
      <c r="L12" s="78" t="s">
        <v>133</v>
      </c>
    </row>
    <row r="13" spans="2:13" x14ac:dyDescent="0.25">
      <c r="B13" s="128" t="s">
        <v>0</v>
      </c>
      <c r="C13" s="129"/>
      <c r="D13" s="129"/>
      <c r="E13" s="129"/>
      <c r="F13" s="130"/>
      <c r="G13" s="84">
        <f>G11+G12</f>
        <v>798268.27</v>
      </c>
      <c r="H13" s="84">
        <f t="shared" ref="H13:J13" si="1">H11+H12</f>
        <v>913352</v>
      </c>
      <c r="I13" s="84">
        <f t="shared" ref="I13" si="2">I11+I12</f>
        <v>982682.89999999991</v>
      </c>
      <c r="J13" s="84">
        <f t="shared" si="1"/>
        <v>950855.83</v>
      </c>
      <c r="K13" s="79">
        <f t="shared" ref="K13:K16" si="3">(J13/G13)*100</f>
        <v>119.11482213867777</v>
      </c>
      <c r="L13" s="79">
        <f t="shared" si="0"/>
        <v>96.761206488888746</v>
      </c>
    </row>
    <row r="14" spans="2:13" x14ac:dyDescent="0.25">
      <c r="B14" s="143" t="s">
        <v>13</v>
      </c>
      <c r="C14" s="134"/>
      <c r="D14" s="134"/>
      <c r="E14" s="134"/>
      <c r="F14" s="134"/>
      <c r="G14" s="80">
        <f>' Račun prihoda i rashoda'!E30</f>
        <v>809104.8600000001</v>
      </c>
      <c r="H14" s="80">
        <f>' Račun prihoda i rashoda'!F30</f>
        <v>913352</v>
      </c>
      <c r="I14" s="80">
        <f>' Račun prihoda i rashoda'!G30</f>
        <v>975409.2</v>
      </c>
      <c r="J14" s="80">
        <f>' Račun prihoda i rashoda'!H30</f>
        <v>951011.17999999993</v>
      </c>
      <c r="K14" s="78">
        <f t="shared" si="3"/>
        <v>117.5386809566315</v>
      </c>
      <c r="L14" s="78">
        <f t="shared" si="0"/>
        <v>97.498688755447461</v>
      </c>
    </row>
    <row r="15" spans="2:13" x14ac:dyDescent="0.25">
      <c r="B15" s="136" t="s">
        <v>14</v>
      </c>
      <c r="C15" s="135"/>
      <c r="D15" s="135"/>
      <c r="E15" s="135"/>
      <c r="F15" s="135"/>
      <c r="G15" s="77">
        <f>' Račun prihoda i rashoda'!E79</f>
        <v>5825.56</v>
      </c>
      <c r="H15" s="77">
        <f>' Račun prihoda i rashoda'!F79</f>
        <v>0</v>
      </c>
      <c r="I15" s="77">
        <f>' Račun prihoda i rashoda'!G79</f>
        <v>7273.7</v>
      </c>
      <c r="J15" s="77">
        <f>' Račun prihoda i rashoda'!H79</f>
        <v>8721.08</v>
      </c>
      <c r="K15" s="78">
        <f t="shared" si="3"/>
        <v>149.70371947074614</v>
      </c>
      <c r="L15" s="78">
        <f t="shared" si="0"/>
        <v>119.89881353368988</v>
      </c>
    </row>
    <row r="16" spans="2:13" x14ac:dyDescent="0.25">
      <c r="B16" s="70" t="s">
        <v>1</v>
      </c>
      <c r="C16" s="69"/>
      <c r="D16" s="69"/>
      <c r="E16" s="69"/>
      <c r="F16" s="69"/>
      <c r="G16" s="84">
        <f>G14+G15</f>
        <v>814930.42000000016</v>
      </c>
      <c r="H16" s="84">
        <f t="shared" ref="H16:J16" si="4">H14+H15</f>
        <v>913352</v>
      </c>
      <c r="I16" s="84">
        <f t="shared" ref="I16" si="5">I14+I15</f>
        <v>982682.89999999991</v>
      </c>
      <c r="J16" s="84">
        <f t="shared" si="4"/>
        <v>959732.25999999989</v>
      </c>
      <c r="K16" s="79">
        <f t="shared" si="3"/>
        <v>117.76861391430199</v>
      </c>
      <c r="L16" s="79">
        <f t="shared" si="0"/>
        <v>97.664491770437849</v>
      </c>
    </row>
    <row r="17" spans="1:49" x14ac:dyDescent="0.25">
      <c r="B17" s="142" t="s">
        <v>2</v>
      </c>
      <c r="C17" s="129"/>
      <c r="D17" s="129"/>
      <c r="E17" s="129"/>
      <c r="F17" s="129"/>
      <c r="G17" s="85">
        <f>G13-G16</f>
        <v>-16662.15000000014</v>
      </c>
      <c r="H17" s="85">
        <f t="shared" ref="H17:J17" si="6">H13-H16</f>
        <v>0</v>
      </c>
      <c r="I17" s="85">
        <f t="shared" ref="I17" si="7">I13-I16</f>
        <v>0</v>
      </c>
      <c r="J17" s="85">
        <f t="shared" si="6"/>
        <v>-8876.4299999999348</v>
      </c>
      <c r="K17" s="79" t="s">
        <v>133</v>
      </c>
      <c r="L17" s="79" t="s">
        <v>133</v>
      </c>
    </row>
    <row r="18" spans="1:49" ht="18" x14ac:dyDescent="0.25"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"/>
    </row>
    <row r="19" spans="1:49" ht="18" customHeight="1" x14ac:dyDescent="0.25">
      <c r="B19" s="144" t="s">
        <v>30</v>
      </c>
      <c r="C19" s="144"/>
      <c r="D19" s="144"/>
      <c r="E19" s="144"/>
      <c r="F19" s="144"/>
      <c r="G19" s="12"/>
      <c r="H19" s="13"/>
      <c r="I19" s="13"/>
      <c r="J19" s="13"/>
      <c r="K19" s="14"/>
      <c r="L19" s="14"/>
      <c r="M19" s="1"/>
    </row>
    <row r="20" spans="1:49" ht="25.5" x14ac:dyDescent="0.25">
      <c r="B20" s="137" t="s">
        <v>5</v>
      </c>
      <c r="C20" s="137"/>
      <c r="D20" s="137"/>
      <c r="E20" s="137"/>
      <c r="F20" s="137"/>
      <c r="G20" s="103" t="s">
        <v>149</v>
      </c>
      <c r="H20" s="103" t="s">
        <v>153</v>
      </c>
      <c r="I20" s="103" t="s">
        <v>154</v>
      </c>
      <c r="J20" s="103" t="s">
        <v>155</v>
      </c>
      <c r="K20" s="103" t="s">
        <v>10</v>
      </c>
      <c r="L20" s="103" t="s">
        <v>10</v>
      </c>
    </row>
    <row r="21" spans="1:49" x14ac:dyDescent="0.25">
      <c r="B21" s="138">
        <v>1</v>
      </c>
      <c r="C21" s="138"/>
      <c r="D21" s="138"/>
      <c r="E21" s="138"/>
      <c r="F21" s="139"/>
      <c r="G21" s="9">
        <v>2</v>
      </c>
      <c r="H21" s="8">
        <v>3</v>
      </c>
      <c r="I21" s="8">
        <v>4</v>
      </c>
      <c r="J21" s="8">
        <v>5</v>
      </c>
      <c r="K21" s="8" t="s">
        <v>130</v>
      </c>
      <c r="L21" s="8" t="s">
        <v>131</v>
      </c>
    </row>
    <row r="22" spans="1:49" ht="15.75" customHeight="1" x14ac:dyDescent="0.25">
      <c r="B22" s="133" t="s">
        <v>15</v>
      </c>
      <c r="C22" s="149"/>
      <c r="D22" s="149"/>
      <c r="E22" s="149"/>
      <c r="F22" s="149"/>
      <c r="G22" s="81">
        <f>'Račun financiranja'!E10</f>
        <v>0</v>
      </c>
      <c r="H22" s="81">
        <f>'Račun financiranja'!F10</f>
        <v>0</v>
      </c>
      <c r="I22" s="81">
        <f>'Račun financiranja'!G10</f>
        <v>0</v>
      </c>
      <c r="J22" s="81">
        <f>'Račun financiranja'!H10</f>
        <v>0</v>
      </c>
      <c r="K22" s="78" t="s">
        <v>133</v>
      </c>
      <c r="L22" s="78" t="s">
        <v>133</v>
      </c>
    </row>
    <row r="23" spans="1:49" x14ac:dyDescent="0.25">
      <c r="B23" s="131" t="s">
        <v>16</v>
      </c>
      <c r="C23" s="132"/>
      <c r="D23" s="132"/>
      <c r="E23" s="132"/>
      <c r="F23" s="132"/>
      <c r="G23" s="112">
        <f>'Račun financiranja'!E9</f>
        <v>0</v>
      </c>
      <c r="H23" s="112">
        <f>'Račun financiranja'!F9</f>
        <v>0</v>
      </c>
      <c r="I23" s="112">
        <f>'Račun financiranja'!G9</f>
        <v>0</v>
      </c>
      <c r="J23" s="112">
        <f>'Račun financiranja'!H9</f>
        <v>0</v>
      </c>
      <c r="K23" s="113" t="s">
        <v>133</v>
      </c>
      <c r="L23" s="78" t="s">
        <v>133</v>
      </c>
    </row>
    <row r="24" spans="1:49" ht="15" customHeight="1" x14ac:dyDescent="0.25">
      <c r="B24" s="151" t="s">
        <v>24</v>
      </c>
      <c r="C24" s="151"/>
      <c r="D24" s="151"/>
      <c r="E24" s="151"/>
      <c r="F24" s="151"/>
      <c r="G24" s="82">
        <f>G22-G23</f>
        <v>0</v>
      </c>
      <c r="H24" s="82">
        <f t="shared" ref="H24:J24" si="8">H22-H23</f>
        <v>0</v>
      </c>
      <c r="I24" s="82">
        <f t="shared" ref="I24" si="9">I22-I23</f>
        <v>0</v>
      </c>
      <c r="J24" s="82">
        <f t="shared" si="8"/>
        <v>0</v>
      </c>
      <c r="K24" s="79" t="s">
        <v>133</v>
      </c>
      <c r="L24" s="79" t="s">
        <v>133</v>
      </c>
    </row>
    <row r="25" spans="1:49" ht="15" customHeight="1" x14ac:dyDescent="0.25">
      <c r="B25" s="109"/>
      <c r="C25" s="109"/>
      <c r="D25" s="109"/>
      <c r="E25" s="109"/>
      <c r="F25" s="109"/>
      <c r="G25" s="110"/>
      <c r="H25" s="110"/>
      <c r="I25" s="110"/>
      <c r="J25" s="110"/>
      <c r="K25" s="111"/>
      <c r="L25" s="111"/>
    </row>
    <row r="26" spans="1:49" ht="15" customHeight="1" x14ac:dyDescent="0.25">
      <c r="B26" s="150" t="s">
        <v>134</v>
      </c>
      <c r="C26" s="150"/>
      <c r="D26" s="150"/>
      <c r="E26" s="150"/>
      <c r="F26" s="150"/>
      <c r="G26" s="150"/>
      <c r="H26" s="150"/>
      <c r="I26" s="110"/>
      <c r="J26" s="110"/>
      <c r="K26" s="111"/>
      <c r="L26" s="111"/>
    </row>
    <row r="27" spans="1:49" s="10" customFormat="1" ht="15" customHeight="1" x14ac:dyDescent="0.25">
      <c r="A27"/>
      <c r="B27" s="145" t="s">
        <v>9</v>
      </c>
      <c r="C27" s="146"/>
      <c r="D27" s="146"/>
      <c r="E27" s="146"/>
      <c r="F27" s="146"/>
      <c r="G27" s="81">
        <v>398972.86</v>
      </c>
      <c r="H27" s="83" t="s">
        <v>133</v>
      </c>
      <c r="I27" s="83" t="s">
        <v>133</v>
      </c>
      <c r="J27" s="83">
        <f>G28</f>
        <v>382310.70999999985</v>
      </c>
      <c r="K27" s="78" t="s">
        <v>133</v>
      </c>
      <c r="L27" s="78" t="s">
        <v>133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10" customFormat="1" ht="15" customHeight="1" x14ac:dyDescent="0.25">
      <c r="A28"/>
      <c r="B28" s="147" t="s">
        <v>29</v>
      </c>
      <c r="C28" s="148"/>
      <c r="D28" s="148"/>
      <c r="E28" s="148"/>
      <c r="F28" s="148"/>
      <c r="G28" s="106">
        <f>G27+G17</f>
        <v>382310.70999999985</v>
      </c>
      <c r="H28" s="107" t="s">
        <v>133</v>
      </c>
      <c r="I28" s="107" t="s">
        <v>133</v>
      </c>
      <c r="J28" s="107">
        <f>J27+J17</f>
        <v>373434.27999999991</v>
      </c>
      <c r="K28" s="108" t="s">
        <v>133</v>
      </c>
      <c r="L28" s="108" t="s">
        <v>133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x14ac:dyDescent="0.25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</row>
    <row r="30" spans="1:49" ht="15" customHeight="1" x14ac:dyDescent="0.25">
      <c r="B30" s="76" t="s">
        <v>111</v>
      </c>
      <c r="C30" s="72"/>
      <c r="D30" s="72"/>
      <c r="E30" s="72"/>
      <c r="F30" s="72"/>
      <c r="G30" s="72"/>
      <c r="H30" s="72"/>
      <c r="I30" s="72"/>
      <c r="J30" s="76" t="s">
        <v>142</v>
      </c>
      <c r="K30" s="72"/>
      <c r="L30" s="72"/>
    </row>
    <row r="31" spans="1:49" x14ac:dyDescent="0.25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49" x14ac:dyDescent="0.25">
      <c r="H32" t="s">
        <v>148</v>
      </c>
    </row>
    <row r="33" spans="2:10" x14ac:dyDescent="0.25">
      <c r="B33" t="s">
        <v>144</v>
      </c>
      <c r="J33" t="s">
        <v>145</v>
      </c>
    </row>
    <row r="34" spans="2:10" x14ac:dyDescent="0.25">
      <c r="B34" t="s">
        <v>112</v>
      </c>
      <c r="J34" t="s">
        <v>136</v>
      </c>
    </row>
  </sheetData>
  <mergeCells count="23">
    <mergeCell ref="B27:F27"/>
    <mergeCell ref="B28:F28"/>
    <mergeCell ref="B20:F20"/>
    <mergeCell ref="B21:F21"/>
    <mergeCell ref="B22:F22"/>
    <mergeCell ref="B26:H26"/>
    <mergeCell ref="B24:F24"/>
    <mergeCell ref="B1:L1"/>
    <mergeCell ref="B13:F13"/>
    <mergeCell ref="B23:F23"/>
    <mergeCell ref="B11:F11"/>
    <mergeCell ref="B12:F12"/>
    <mergeCell ref="B9:F9"/>
    <mergeCell ref="B10:F10"/>
    <mergeCell ref="B5:L5"/>
    <mergeCell ref="B8:F8"/>
    <mergeCell ref="B6:L6"/>
    <mergeCell ref="B18:L18"/>
    <mergeCell ref="B7:L7"/>
    <mergeCell ref="B15:F15"/>
    <mergeCell ref="B17:F17"/>
    <mergeCell ref="B14:F14"/>
    <mergeCell ref="B19:F19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J85"/>
  <sheetViews>
    <sheetView zoomScale="90" zoomScaleNormal="90" workbookViewId="0">
      <selection activeCell="B1" sqref="B1:J1"/>
    </sheetView>
  </sheetViews>
  <sheetFormatPr defaultRowHeight="15" x14ac:dyDescent="0.25"/>
  <cols>
    <col min="1" max="1" width="0.7109375" customWidth="1"/>
    <col min="2" max="2" width="4" bestFit="1" customWidth="1"/>
    <col min="3" max="3" width="4.85546875" bestFit="1" customWidth="1"/>
    <col min="4" max="4" width="44.85546875" customWidth="1"/>
    <col min="5" max="5" width="24.28515625" bestFit="1" customWidth="1"/>
    <col min="6" max="6" width="14.140625" bestFit="1" customWidth="1"/>
    <col min="7" max="7" width="18.7109375" bestFit="1" customWidth="1"/>
    <col min="8" max="8" width="24.28515625" bestFit="1" customWidth="1"/>
    <col min="9" max="10" width="8.85546875" bestFit="1" customWidth="1"/>
  </cols>
  <sheetData>
    <row r="1" spans="2:10" ht="18" x14ac:dyDescent="0.25">
      <c r="B1" s="121"/>
      <c r="C1" s="121"/>
      <c r="D1" s="121"/>
      <c r="E1" s="121"/>
      <c r="F1" s="121"/>
      <c r="G1" s="121"/>
      <c r="H1" s="121"/>
      <c r="I1" s="121"/>
      <c r="J1" s="121"/>
    </row>
    <row r="2" spans="2:10" ht="15.75" customHeight="1" x14ac:dyDescent="0.25">
      <c r="B2" s="122" t="s">
        <v>7</v>
      </c>
      <c r="C2" s="122"/>
      <c r="D2" s="122"/>
      <c r="E2" s="122"/>
      <c r="F2" s="122"/>
      <c r="G2" s="122"/>
      <c r="H2" s="122"/>
      <c r="I2" s="122"/>
      <c r="J2" s="122"/>
    </row>
    <row r="3" spans="2:10" ht="18" x14ac:dyDescent="0.25">
      <c r="B3" s="121"/>
      <c r="C3" s="121"/>
      <c r="D3" s="121"/>
      <c r="E3" s="121"/>
      <c r="F3" s="121"/>
      <c r="G3" s="121"/>
      <c r="H3" s="121"/>
      <c r="I3" s="121"/>
      <c r="J3" s="121"/>
    </row>
    <row r="4" spans="2:10" ht="15.75" customHeight="1" x14ac:dyDescent="0.25">
      <c r="B4" s="122" t="s">
        <v>27</v>
      </c>
      <c r="C4" s="122"/>
      <c r="D4" s="122"/>
      <c r="E4" s="122"/>
      <c r="F4" s="122"/>
      <c r="G4" s="122"/>
      <c r="H4" s="122"/>
      <c r="I4" s="122"/>
      <c r="J4" s="122"/>
    </row>
    <row r="5" spans="2:10" ht="15.75" customHeight="1" x14ac:dyDescent="0.25">
      <c r="B5" s="122" t="s">
        <v>20</v>
      </c>
      <c r="C5" s="122"/>
      <c r="D5" s="122"/>
      <c r="E5" s="122"/>
      <c r="F5" s="122"/>
      <c r="G5" s="122"/>
      <c r="H5" s="122"/>
      <c r="I5" s="122"/>
      <c r="J5" s="122"/>
    </row>
    <row r="6" spans="2:10" ht="18" x14ac:dyDescent="0.25">
      <c r="B6" s="127"/>
      <c r="C6" s="127"/>
      <c r="D6" s="127"/>
      <c r="E6" s="127"/>
      <c r="F6" s="127"/>
      <c r="G6" s="127"/>
      <c r="H6" s="127"/>
      <c r="I6" s="127"/>
      <c r="J6" s="127"/>
    </row>
    <row r="7" spans="2:10" ht="25.5" x14ac:dyDescent="0.25">
      <c r="B7" s="125" t="s">
        <v>5</v>
      </c>
      <c r="C7" s="126"/>
      <c r="D7" s="126"/>
      <c r="E7" s="103" t="s">
        <v>149</v>
      </c>
      <c r="F7" s="103" t="s">
        <v>153</v>
      </c>
      <c r="G7" s="103" t="s">
        <v>154</v>
      </c>
      <c r="H7" s="103" t="s">
        <v>155</v>
      </c>
      <c r="I7" s="103" t="s">
        <v>10</v>
      </c>
      <c r="J7" s="103" t="s">
        <v>10</v>
      </c>
    </row>
    <row r="8" spans="2:10" x14ac:dyDescent="0.25">
      <c r="B8" s="123">
        <v>1</v>
      </c>
      <c r="C8" s="124"/>
      <c r="D8" s="124"/>
      <c r="E8" s="9">
        <v>2</v>
      </c>
      <c r="F8" s="8">
        <v>3</v>
      </c>
      <c r="G8" s="8">
        <v>4</v>
      </c>
      <c r="H8" s="8">
        <v>5</v>
      </c>
      <c r="I8" s="8" t="s">
        <v>130</v>
      </c>
      <c r="J8" s="8" t="s">
        <v>131</v>
      </c>
    </row>
    <row r="9" spans="2:10" ht="15.75" x14ac:dyDescent="0.25">
      <c r="B9" s="17">
        <v>6</v>
      </c>
      <c r="C9" s="17"/>
      <c r="D9" s="29" t="s">
        <v>32</v>
      </c>
      <c r="E9" s="45">
        <f>E10+E15+E18+E21</f>
        <v>798268.27</v>
      </c>
      <c r="F9" s="45">
        <f t="shared" ref="F9" si="0">F10+F15+F18+F21</f>
        <v>913352</v>
      </c>
      <c r="G9" s="45">
        <f t="shared" ref="G9" si="1">G10+G15+G18+G21</f>
        <v>982682.89999999991</v>
      </c>
      <c r="H9" s="45">
        <f>H10+H15+H18+H21</f>
        <v>950855.83</v>
      </c>
      <c r="I9" s="46">
        <f t="shared" ref="I9:I24" si="2">(H9/E9)*100</f>
        <v>119.11482213867777</v>
      </c>
      <c r="J9" s="46">
        <f>(H9/G9)*100</f>
        <v>96.761206488888746</v>
      </c>
    </row>
    <row r="10" spans="2:10" x14ac:dyDescent="0.25">
      <c r="B10" s="19">
        <v>63</v>
      </c>
      <c r="C10" s="19"/>
      <c r="D10" s="30" t="s">
        <v>33</v>
      </c>
      <c r="E10" s="68">
        <f>E13+E11</f>
        <v>101569.73</v>
      </c>
      <c r="F10" s="68">
        <v>28222</v>
      </c>
      <c r="G10" s="68">
        <v>28222</v>
      </c>
      <c r="H10" s="68">
        <f>H13+H11</f>
        <v>0</v>
      </c>
      <c r="I10" s="46">
        <f t="shared" si="2"/>
        <v>0</v>
      </c>
      <c r="J10" s="46">
        <f>(H10/G10)*100</f>
        <v>0</v>
      </c>
    </row>
    <row r="11" spans="2:10" x14ac:dyDescent="0.25">
      <c r="B11" s="22">
        <v>632</v>
      </c>
      <c r="C11" s="22"/>
      <c r="D11" s="31" t="s">
        <v>137</v>
      </c>
      <c r="E11" s="45">
        <f>E12</f>
        <v>75579.649999999994</v>
      </c>
      <c r="F11" s="45"/>
      <c r="G11" s="45"/>
      <c r="H11" s="45">
        <f t="shared" ref="H11:H13" si="3">H12</f>
        <v>0</v>
      </c>
      <c r="I11" s="46">
        <f t="shared" ref="I11:I12" si="4">(H11/E11)*100</f>
        <v>0</v>
      </c>
      <c r="J11" s="46"/>
    </row>
    <row r="12" spans="2:10" x14ac:dyDescent="0.25">
      <c r="B12" s="24"/>
      <c r="C12" s="24">
        <v>6323</v>
      </c>
      <c r="D12" s="32" t="s">
        <v>138</v>
      </c>
      <c r="E12" s="42">
        <v>75579.649999999994</v>
      </c>
      <c r="F12" s="42"/>
      <c r="G12" s="42"/>
      <c r="H12" s="115">
        <v>0</v>
      </c>
      <c r="I12" s="43">
        <f t="shared" si="4"/>
        <v>0</v>
      </c>
      <c r="J12" s="43"/>
    </row>
    <row r="13" spans="2:10" x14ac:dyDescent="0.25">
      <c r="B13" s="22">
        <v>634</v>
      </c>
      <c r="C13" s="22"/>
      <c r="D13" s="31" t="s">
        <v>34</v>
      </c>
      <c r="E13" s="45">
        <f>E14</f>
        <v>25990.080000000002</v>
      </c>
      <c r="F13" s="45"/>
      <c r="G13" s="45"/>
      <c r="H13" s="45">
        <f t="shared" si="3"/>
        <v>0</v>
      </c>
      <c r="I13" s="46">
        <f t="shared" si="2"/>
        <v>0</v>
      </c>
      <c r="J13" s="46"/>
    </row>
    <row r="14" spans="2:10" x14ac:dyDescent="0.25">
      <c r="B14" s="24"/>
      <c r="C14" s="24">
        <v>6341</v>
      </c>
      <c r="D14" s="32" t="s">
        <v>35</v>
      </c>
      <c r="E14" s="42">
        <v>25990.080000000002</v>
      </c>
      <c r="F14" s="42"/>
      <c r="G14" s="42"/>
      <c r="H14" s="115">
        <v>0</v>
      </c>
      <c r="I14" s="43">
        <f t="shared" si="2"/>
        <v>0</v>
      </c>
      <c r="J14" s="43"/>
    </row>
    <row r="15" spans="2:10" ht="33" customHeight="1" x14ac:dyDescent="0.25">
      <c r="B15" s="19">
        <v>65</v>
      </c>
      <c r="C15" s="19"/>
      <c r="D15" s="30" t="s">
        <v>36</v>
      </c>
      <c r="E15" s="45">
        <f>E16</f>
        <v>719.92</v>
      </c>
      <c r="F15" s="45">
        <v>700</v>
      </c>
      <c r="G15" s="45">
        <v>700</v>
      </c>
      <c r="H15" s="45">
        <f t="shared" ref="H15:H16" si="5">H16</f>
        <v>1400</v>
      </c>
      <c r="I15" s="46">
        <f t="shared" si="2"/>
        <v>194.46605178353153</v>
      </c>
      <c r="J15" s="46">
        <f>(H15/G15)*100</f>
        <v>200</v>
      </c>
    </row>
    <row r="16" spans="2:10" x14ac:dyDescent="0.25">
      <c r="B16" s="31" t="s">
        <v>37</v>
      </c>
      <c r="C16" s="22"/>
      <c r="D16" s="31" t="s">
        <v>38</v>
      </c>
      <c r="E16" s="45">
        <f>E17</f>
        <v>719.92</v>
      </c>
      <c r="F16" s="45"/>
      <c r="G16" s="45"/>
      <c r="H16" s="45">
        <f t="shared" si="5"/>
        <v>1400</v>
      </c>
      <c r="I16" s="46">
        <f t="shared" si="2"/>
        <v>194.46605178353153</v>
      </c>
      <c r="J16" s="46"/>
    </row>
    <row r="17" spans="2:10" x14ac:dyDescent="0.25">
      <c r="B17" s="32"/>
      <c r="C17" s="24">
        <v>6526</v>
      </c>
      <c r="D17" s="32" t="s">
        <v>39</v>
      </c>
      <c r="E17" s="42">
        <v>719.92</v>
      </c>
      <c r="F17" s="42"/>
      <c r="G17" s="42"/>
      <c r="H17" s="115">
        <v>1400</v>
      </c>
      <c r="I17" s="43">
        <f t="shared" si="2"/>
        <v>194.46605178353153</v>
      </c>
      <c r="J17" s="43"/>
    </row>
    <row r="18" spans="2:10" ht="28.5" x14ac:dyDescent="0.25">
      <c r="B18" s="19">
        <v>66</v>
      </c>
      <c r="C18" s="19"/>
      <c r="D18" s="30" t="s">
        <v>40</v>
      </c>
      <c r="E18" s="45">
        <f>E19</f>
        <v>10036.540000000001</v>
      </c>
      <c r="F18" s="45">
        <v>3600</v>
      </c>
      <c r="G18" s="45">
        <v>3600</v>
      </c>
      <c r="H18" s="45">
        <f t="shared" ref="H18:H19" si="6">H19</f>
        <v>12821</v>
      </c>
      <c r="I18" s="46">
        <f t="shared" si="2"/>
        <v>127.74322625127783</v>
      </c>
      <c r="J18" s="46">
        <f>(H18/G18)*100</f>
        <v>356.13888888888886</v>
      </c>
    </row>
    <row r="19" spans="2:10" x14ac:dyDescent="0.25">
      <c r="B19" s="31">
        <v>663</v>
      </c>
      <c r="C19" s="22"/>
      <c r="D19" s="31" t="s">
        <v>41</v>
      </c>
      <c r="E19" s="45">
        <f>E20</f>
        <v>10036.540000000001</v>
      </c>
      <c r="F19" s="45"/>
      <c r="G19" s="45"/>
      <c r="H19" s="45">
        <f t="shared" si="6"/>
        <v>12821</v>
      </c>
      <c r="I19" s="46">
        <f t="shared" si="2"/>
        <v>127.74322625127783</v>
      </c>
      <c r="J19" s="46"/>
    </row>
    <row r="20" spans="2:10" x14ac:dyDescent="0.25">
      <c r="B20" s="32"/>
      <c r="C20" s="24">
        <v>6631</v>
      </c>
      <c r="D20" s="32" t="s">
        <v>42</v>
      </c>
      <c r="E20" s="42">
        <v>10036.540000000001</v>
      </c>
      <c r="F20" s="42"/>
      <c r="G20" s="42"/>
      <c r="H20" s="115">
        <v>12821</v>
      </c>
      <c r="I20" s="43">
        <f t="shared" si="2"/>
        <v>127.74322625127783</v>
      </c>
      <c r="J20" s="43"/>
    </row>
    <row r="21" spans="2:10" x14ac:dyDescent="0.25">
      <c r="B21" s="30">
        <v>67</v>
      </c>
      <c r="C21" s="19"/>
      <c r="D21" s="30" t="s">
        <v>43</v>
      </c>
      <c r="E21" s="47">
        <f>E22</f>
        <v>685942.08000000007</v>
      </c>
      <c r="F21" s="47">
        <v>880830</v>
      </c>
      <c r="G21" s="47">
        <f>871330+7273.7+71557.2</f>
        <v>950160.89999999991</v>
      </c>
      <c r="H21" s="116">
        <f t="shared" ref="H21" si="7">H22</f>
        <v>936634.83</v>
      </c>
      <c r="I21" s="46">
        <f>(H21/E21)*100</f>
        <v>136.54721838905112</v>
      </c>
      <c r="J21" s="46">
        <f>(H21/G21)*100</f>
        <v>98.576444263282141</v>
      </c>
    </row>
    <row r="22" spans="2:10" ht="23.25" customHeight="1" x14ac:dyDescent="0.25">
      <c r="B22" s="31">
        <v>671</v>
      </c>
      <c r="C22" s="22"/>
      <c r="D22" s="31" t="s">
        <v>44</v>
      </c>
      <c r="E22" s="45">
        <f>E23+E24</f>
        <v>685942.08000000007</v>
      </c>
      <c r="F22" s="45"/>
      <c r="G22" s="45"/>
      <c r="H22" s="45">
        <f t="shared" ref="H22" si="8">H23+H24</f>
        <v>936634.83</v>
      </c>
      <c r="I22" s="46">
        <f t="shared" si="2"/>
        <v>136.54721838905112</v>
      </c>
      <c r="J22" s="46"/>
    </row>
    <row r="23" spans="2:10" ht="24" customHeight="1" x14ac:dyDescent="0.25">
      <c r="B23" s="32"/>
      <c r="C23" s="24">
        <v>6711</v>
      </c>
      <c r="D23" s="32" t="s">
        <v>45</v>
      </c>
      <c r="E23" s="42">
        <v>680897.28</v>
      </c>
      <c r="F23" s="42"/>
      <c r="G23" s="42"/>
      <c r="H23" s="115">
        <v>929361.13</v>
      </c>
      <c r="I23" s="43">
        <f t="shared" si="2"/>
        <v>136.49065098336123</v>
      </c>
      <c r="J23" s="43"/>
    </row>
    <row r="24" spans="2:10" x14ac:dyDescent="0.25">
      <c r="B24" s="32"/>
      <c r="C24" s="24">
        <v>6712</v>
      </c>
      <c r="D24" s="32" t="s">
        <v>46</v>
      </c>
      <c r="E24" s="42">
        <v>5044.8</v>
      </c>
      <c r="F24" s="42"/>
      <c r="G24" s="42"/>
      <c r="H24" s="115">
        <v>7273.7</v>
      </c>
      <c r="I24" s="43">
        <f t="shared" si="2"/>
        <v>144.18212813193782</v>
      </c>
      <c r="J24" s="43"/>
    </row>
    <row r="25" spans="2:10" ht="18" x14ac:dyDescent="0.25">
      <c r="B25" s="121"/>
      <c r="C25" s="121"/>
      <c r="D25" s="121"/>
      <c r="E25" s="121"/>
      <c r="F25" s="121"/>
      <c r="G25" s="121"/>
      <c r="H25" s="121"/>
      <c r="I25" s="121"/>
      <c r="J25" s="121"/>
    </row>
    <row r="26" spans="2:10" ht="19.5" customHeight="1" x14ac:dyDescent="0.25"/>
    <row r="28" spans="2:10" ht="25.5" x14ac:dyDescent="0.25">
      <c r="B28" s="125" t="s">
        <v>5</v>
      </c>
      <c r="C28" s="126"/>
      <c r="D28" s="126"/>
      <c r="E28" s="103" t="s">
        <v>149</v>
      </c>
      <c r="F28" s="103" t="s">
        <v>153</v>
      </c>
      <c r="G28" s="103" t="s">
        <v>154</v>
      </c>
      <c r="H28" s="103" t="s">
        <v>155</v>
      </c>
      <c r="I28" s="103" t="s">
        <v>10</v>
      </c>
      <c r="J28" s="103" t="s">
        <v>10</v>
      </c>
    </row>
    <row r="29" spans="2:10" x14ac:dyDescent="0.25">
      <c r="B29" s="123">
        <v>1</v>
      </c>
      <c r="C29" s="124"/>
      <c r="D29" s="124"/>
      <c r="E29" s="9">
        <v>2</v>
      </c>
      <c r="F29" s="8">
        <v>3</v>
      </c>
      <c r="G29" s="8">
        <v>4</v>
      </c>
      <c r="H29" s="8">
        <v>5</v>
      </c>
      <c r="I29" s="8" t="s">
        <v>130</v>
      </c>
      <c r="J29" s="8" t="s">
        <v>131</v>
      </c>
    </row>
    <row r="30" spans="2:10" ht="15.75" x14ac:dyDescent="0.25">
      <c r="B30" s="17">
        <v>3</v>
      </c>
      <c r="C30" s="17"/>
      <c r="D30" s="18" t="s">
        <v>47</v>
      </c>
      <c r="E30" s="45">
        <f>E31+E40+E67+E75+E72</f>
        <v>809104.8600000001</v>
      </c>
      <c r="F30" s="45">
        <f>F31+F40+F67+F75</f>
        <v>913352</v>
      </c>
      <c r="G30" s="45">
        <f>G31+G40+G67+G75</f>
        <v>975409.2</v>
      </c>
      <c r="H30" s="45">
        <f>H31+H40+H67+H75+H72</f>
        <v>951011.17999999993</v>
      </c>
      <c r="I30" s="46">
        <f t="shared" ref="I30:I62" si="9">(H30/E30)*100</f>
        <v>117.5386809566315</v>
      </c>
      <c r="J30" s="46">
        <f>(H30/G30)*100</f>
        <v>97.498688755447461</v>
      </c>
    </row>
    <row r="31" spans="2:10" x14ac:dyDescent="0.25">
      <c r="B31" s="19">
        <v>31</v>
      </c>
      <c r="C31" s="19"/>
      <c r="D31" s="20" t="s">
        <v>3</v>
      </c>
      <c r="E31" s="45">
        <f>E32+E36+E38</f>
        <v>670372.67000000004</v>
      </c>
      <c r="F31" s="45">
        <v>730190</v>
      </c>
      <c r="G31" s="45">
        <f>730190+70677.2</f>
        <v>800867.2</v>
      </c>
      <c r="H31" s="45">
        <f t="shared" ref="H31" si="10">H32+H36+H38</f>
        <v>793491.21</v>
      </c>
      <c r="I31" s="46">
        <f t="shared" si="9"/>
        <v>118.36568605936752</v>
      </c>
      <c r="J31" s="46">
        <f>(H31/G31)*100</f>
        <v>99.078999614417967</v>
      </c>
    </row>
    <row r="32" spans="2:10" x14ac:dyDescent="0.25">
      <c r="B32" s="21" t="s">
        <v>48</v>
      </c>
      <c r="C32" s="22"/>
      <c r="D32" s="21" t="s">
        <v>49</v>
      </c>
      <c r="E32" s="45">
        <f>SUM(E33:E35)</f>
        <v>560877.83000000007</v>
      </c>
      <c r="F32" s="45"/>
      <c r="G32" s="45"/>
      <c r="H32" s="45">
        <f t="shared" ref="H32" si="11">SUM(H33:H35)</f>
        <v>657106.23</v>
      </c>
      <c r="I32" s="46">
        <f t="shared" si="9"/>
        <v>117.15674873439015</v>
      </c>
      <c r="J32" s="46"/>
    </row>
    <row r="33" spans="2:10" x14ac:dyDescent="0.25">
      <c r="B33" s="23"/>
      <c r="C33" s="24">
        <v>3111</v>
      </c>
      <c r="D33" s="23" t="s">
        <v>17</v>
      </c>
      <c r="E33" s="42">
        <v>503502.01</v>
      </c>
      <c r="F33" s="42"/>
      <c r="G33" s="42"/>
      <c r="H33" s="115">
        <f>637887-49939.28-3552.44</f>
        <v>584395.28</v>
      </c>
      <c r="I33" s="43">
        <f t="shared" si="9"/>
        <v>116.06612652847205</v>
      </c>
      <c r="J33" s="43"/>
    </row>
    <row r="34" spans="2:10" x14ac:dyDescent="0.25">
      <c r="B34" s="23"/>
      <c r="C34" s="24">
        <v>3113</v>
      </c>
      <c r="D34" s="23" t="s">
        <v>50</v>
      </c>
      <c r="E34" s="42">
        <v>61.45</v>
      </c>
      <c r="F34" s="42"/>
      <c r="G34" s="42"/>
      <c r="H34" s="115">
        <v>1151.3800000000001</v>
      </c>
      <c r="I34" s="43">
        <f t="shared" si="9"/>
        <v>1873.685923515053</v>
      </c>
      <c r="J34" s="43"/>
    </row>
    <row r="35" spans="2:10" x14ac:dyDescent="0.25">
      <c r="B35" s="23"/>
      <c r="C35" s="24">
        <v>3114</v>
      </c>
      <c r="D35" s="23" t="s">
        <v>51</v>
      </c>
      <c r="E35" s="42">
        <v>57314.37</v>
      </c>
      <c r="F35" s="42"/>
      <c r="G35" s="42"/>
      <c r="H35" s="115">
        <f>78313.44-69.48-6684.39</f>
        <v>71559.570000000007</v>
      </c>
      <c r="I35" s="43">
        <f t="shared" si="9"/>
        <v>124.85449984009247</v>
      </c>
      <c r="J35" s="43"/>
    </row>
    <row r="36" spans="2:10" x14ac:dyDescent="0.25">
      <c r="B36" s="21" t="s">
        <v>52</v>
      </c>
      <c r="C36" s="22"/>
      <c r="D36" s="21" t="s">
        <v>53</v>
      </c>
      <c r="E36" s="45">
        <f>E37</f>
        <v>22924.19</v>
      </c>
      <c r="F36" s="45"/>
      <c r="G36" s="45"/>
      <c r="H36" s="45">
        <f t="shared" ref="H36" si="12">H37</f>
        <v>27115.57</v>
      </c>
      <c r="I36" s="46">
        <f t="shared" si="9"/>
        <v>118.28365582382628</v>
      </c>
      <c r="J36" s="46"/>
    </row>
    <row r="37" spans="2:10" x14ac:dyDescent="0.25">
      <c r="B37" s="23"/>
      <c r="C37" s="24">
        <v>3121</v>
      </c>
      <c r="D37" s="23" t="s">
        <v>53</v>
      </c>
      <c r="E37" s="42">
        <v>22924.19</v>
      </c>
      <c r="F37" s="42"/>
      <c r="G37" s="42"/>
      <c r="H37" s="115">
        <v>27115.57</v>
      </c>
      <c r="I37" s="43">
        <f t="shared" si="9"/>
        <v>118.28365582382628</v>
      </c>
      <c r="J37" s="43"/>
    </row>
    <row r="38" spans="2:10" x14ac:dyDescent="0.25">
      <c r="B38" s="21" t="s">
        <v>54</v>
      </c>
      <c r="C38" s="22"/>
      <c r="D38" s="21" t="s">
        <v>55</v>
      </c>
      <c r="E38" s="45">
        <f>E39</f>
        <v>86570.65</v>
      </c>
      <c r="F38" s="45"/>
      <c r="G38" s="45"/>
      <c r="H38" s="45">
        <f t="shared" ref="H38" si="13">H39</f>
        <v>109269.41</v>
      </c>
      <c r="I38" s="46">
        <f t="shared" si="9"/>
        <v>126.21992557523826</v>
      </c>
      <c r="J38" s="46"/>
    </row>
    <row r="39" spans="2:10" x14ac:dyDescent="0.25">
      <c r="B39" s="23"/>
      <c r="C39" s="24">
        <v>3132</v>
      </c>
      <c r="D39" s="23" t="s">
        <v>56</v>
      </c>
      <c r="E39" s="42">
        <v>86570.65</v>
      </c>
      <c r="F39" s="42"/>
      <c r="G39" s="42"/>
      <c r="H39" s="115">
        <f>119274.23-597.62-9407.2</f>
        <v>109269.41</v>
      </c>
      <c r="I39" s="43">
        <f t="shared" si="9"/>
        <v>126.21992557523826</v>
      </c>
      <c r="J39" s="43"/>
    </row>
    <row r="40" spans="2:10" x14ac:dyDescent="0.25">
      <c r="B40" s="19">
        <v>32</v>
      </c>
      <c r="C40" s="19"/>
      <c r="D40" s="20" t="s">
        <v>8</v>
      </c>
      <c r="E40" s="45">
        <f>E41+E45+E52+E62</f>
        <v>121948.40000000001</v>
      </c>
      <c r="F40" s="45">
        <v>163932</v>
      </c>
      <c r="G40" s="45">
        <f>154432+880</f>
        <v>155312</v>
      </c>
      <c r="H40" s="45">
        <f>H41+H45+H52+H62</f>
        <v>136427.99</v>
      </c>
      <c r="I40" s="46">
        <f t="shared" si="9"/>
        <v>111.87353831620585</v>
      </c>
      <c r="J40" s="46">
        <f>(H40/G40)*100</f>
        <v>87.841242144843918</v>
      </c>
    </row>
    <row r="41" spans="2:10" x14ac:dyDescent="0.25">
      <c r="B41" s="21" t="s">
        <v>57</v>
      </c>
      <c r="C41" s="22"/>
      <c r="D41" s="21" t="s">
        <v>18</v>
      </c>
      <c r="E41" s="45">
        <f>SUM(E42:E44)</f>
        <v>22506.309999999998</v>
      </c>
      <c r="F41" s="45"/>
      <c r="G41" s="45"/>
      <c r="H41" s="45">
        <f t="shared" ref="H41" si="14">SUM(H42:H44)</f>
        <v>26101.22</v>
      </c>
      <c r="I41" s="46">
        <f t="shared" si="9"/>
        <v>115.97289826719708</v>
      </c>
      <c r="J41" s="46"/>
    </row>
    <row r="42" spans="2:10" x14ac:dyDescent="0.25">
      <c r="B42" s="23"/>
      <c r="C42" s="24">
        <v>3211</v>
      </c>
      <c r="D42" s="23" t="s">
        <v>19</v>
      </c>
      <c r="E42" s="42">
        <v>4293.96</v>
      </c>
      <c r="F42" s="44"/>
      <c r="G42" s="44"/>
      <c r="H42" s="115">
        <v>6591.64</v>
      </c>
      <c r="I42" s="43">
        <f t="shared" si="9"/>
        <v>153.50958089968233</v>
      </c>
      <c r="J42" s="43"/>
    </row>
    <row r="43" spans="2:10" x14ac:dyDescent="0.25">
      <c r="B43" s="23"/>
      <c r="C43" s="24">
        <v>3212</v>
      </c>
      <c r="D43" s="23" t="s">
        <v>58</v>
      </c>
      <c r="E43" s="42">
        <v>16951.099999999999</v>
      </c>
      <c r="F43" s="44"/>
      <c r="G43" s="44"/>
      <c r="H43" s="115">
        <f>19587.4-80-1394.57</f>
        <v>18112.830000000002</v>
      </c>
      <c r="I43" s="43">
        <f t="shared" si="9"/>
        <v>106.85341954209464</v>
      </c>
      <c r="J43" s="43"/>
    </row>
    <row r="44" spans="2:10" ht="15" customHeight="1" x14ac:dyDescent="0.25">
      <c r="B44" s="23"/>
      <c r="C44" s="24">
        <v>3213</v>
      </c>
      <c r="D44" s="23" t="s">
        <v>59</v>
      </c>
      <c r="E44" s="42">
        <v>1261.25</v>
      </c>
      <c r="F44" s="42"/>
      <c r="G44" s="42"/>
      <c r="H44" s="115">
        <v>1396.75</v>
      </c>
      <c r="I44" s="43">
        <f t="shared" si="9"/>
        <v>110.74331020812687</v>
      </c>
      <c r="J44" s="43"/>
    </row>
    <row r="45" spans="2:10" x14ac:dyDescent="0.25">
      <c r="B45" s="21" t="s">
        <v>60</v>
      </c>
      <c r="C45" s="22"/>
      <c r="D45" s="21" t="s">
        <v>61</v>
      </c>
      <c r="E45" s="45">
        <f>SUM(E46:E51)</f>
        <v>64030.84</v>
      </c>
      <c r="F45" s="45"/>
      <c r="G45" s="45"/>
      <c r="H45" s="45">
        <f t="shared" ref="H45" si="15">SUM(H46:H51)</f>
        <v>71300.84</v>
      </c>
      <c r="I45" s="46">
        <f t="shared" si="9"/>
        <v>111.35390383758825</v>
      </c>
      <c r="J45" s="46"/>
    </row>
    <row r="46" spans="2:10" x14ac:dyDescent="0.25">
      <c r="B46" s="23"/>
      <c r="C46" s="24">
        <v>3221</v>
      </c>
      <c r="D46" s="23" t="s">
        <v>62</v>
      </c>
      <c r="E46" s="42">
        <v>11640.26</v>
      </c>
      <c r="F46" s="42"/>
      <c r="G46" s="42"/>
      <c r="H46" s="115">
        <v>10085.030000000001</v>
      </c>
      <c r="I46" s="43">
        <f t="shared" si="9"/>
        <v>86.639215962530045</v>
      </c>
      <c r="J46" s="43"/>
    </row>
    <row r="47" spans="2:10" x14ac:dyDescent="0.25">
      <c r="B47" s="23"/>
      <c r="C47" s="24">
        <v>3222</v>
      </c>
      <c r="D47" s="23" t="s">
        <v>63</v>
      </c>
      <c r="E47" s="42">
        <v>32679.1</v>
      </c>
      <c r="F47" s="42"/>
      <c r="G47" s="42"/>
      <c r="H47" s="115">
        <v>36427.47</v>
      </c>
      <c r="I47" s="43">
        <f t="shared" si="9"/>
        <v>111.47023632841785</v>
      </c>
      <c r="J47" s="43"/>
    </row>
    <row r="48" spans="2:10" x14ac:dyDescent="0.25">
      <c r="B48" s="23"/>
      <c r="C48" s="24">
        <v>3223</v>
      </c>
      <c r="D48" s="23" t="s">
        <v>64</v>
      </c>
      <c r="E48" s="42">
        <v>10607.99</v>
      </c>
      <c r="F48" s="42"/>
      <c r="G48" s="42"/>
      <c r="H48" s="115">
        <v>13110.71</v>
      </c>
      <c r="I48" s="43">
        <f t="shared" si="9"/>
        <v>123.59278242155204</v>
      </c>
      <c r="J48" s="43"/>
    </row>
    <row r="49" spans="2:10" x14ac:dyDescent="0.25">
      <c r="B49" s="23"/>
      <c r="C49" s="24">
        <v>3224</v>
      </c>
      <c r="D49" s="23" t="s">
        <v>65</v>
      </c>
      <c r="E49" s="42">
        <v>3976.77</v>
      </c>
      <c r="F49" s="42"/>
      <c r="G49" s="42"/>
      <c r="H49" s="115">
        <v>6058.42</v>
      </c>
      <c r="I49" s="43">
        <f t="shared" si="9"/>
        <v>152.34524501039789</v>
      </c>
      <c r="J49" s="43"/>
    </row>
    <row r="50" spans="2:10" x14ac:dyDescent="0.25">
      <c r="B50" s="23"/>
      <c r="C50" s="24">
        <v>3225</v>
      </c>
      <c r="D50" s="23" t="s">
        <v>66</v>
      </c>
      <c r="E50" s="42">
        <v>3790.06</v>
      </c>
      <c r="F50" s="42"/>
      <c r="G50" s="42"/>
      <c r="H50" s="115">
        <v>4064.9</v>
      </c>
      <c r="I50" s="43">
        <f t="shared" si="9"/>
        <v>107.25160023851865</v>
      </c>
      <c r="J50" s="43"/>
    </row>
    <row r="51" spans="2:10" x14ac:dyDescent="0.25">
      <c r="B51" s="23"/>
      <c r="C51" s="24">
        <v>3227</v>
      </c>
      <c r="D51" s="23" t="s">
        <v>67</v>
      </c>
      <c r="E51" s="42">
        <v>1336.66</v>
      </c>
      <c r="F51" s="42"/>
      <c r="G51" s="42"/>
      <c r="H51" s="115">
        <v>1554.31</v>
      </c>
      <c r="I51" s="43">
        <f t="shared" si="9"/>
        <v>116.28312360660151</v>
      </c>
      <c r="J51" s="43"/>
    </row>
    <row r="52" spans="2:10" x14ac:dyDescent="0.25">
      <c r="B52" s="21" t="s">
        <v>68</v>
      </c>
      <c r="C52" s="22"/>
      <c r="D52" s="21" t="s">
        <v>69</v>
      </c>
      <c r="E52" s="45">
        <f>SUM(E53:E61)</f>
        <v>24882.54</v>
      </c>
      <c r="F52" s="45"/>
      <c r="G52" s="45"/>
      <c r="H52" s="45">
        <f t="shared" ref="H52" si="16">SUM(H53:H61)</f>
        <v>30719.9</v>
      </c>
      <c r="I52" s="46">
        <f t="shared" si="9"/>
        <v>123.45966288007575</v>
      </c>
      <c r="J52" s="46"/>
    </row>
    <row r="53" spans="2:10" x14ac:dyDescent="0.25">
      <c r="B53" s="23"/>
      <c r="C53" s="24">
        <v>3231</v>
      </c>
      <c r="D53" s="23" t="s">
        <v>70</v>
      </c>
      <c r="E53" s="42">
        <v>3839.47</v>
      </c>
      <c r="F53" s="42"/>
      <c r="G53" s="42"/>
      <c r="H53" s="115">
        <v>4360.54</v>
      </c>
      <c r="I53" s="43">
        <f t="shared" si="9"/>
        <v>113.57140438654294</v>
      </c>
      <c r="J53" s="43"/>
    </row>
    <row r="54" spans="2:10" x14ac:dyDescent="0.25">
      <c r="B54" s="23"/>
      <c r="C54" s="24">
        <v>3232</v>
      </c>
      <c r="D54" s="23" t="s">
        <v>71</v>
      </c>
      <c r="E54" s="42">
        <v>3633.96</v>
      </c>
      <c r="F54" s="42"/>
      <c r="G54" s="42"/>
      <c r="H54" s="115">
        <v>3474.44</v>
      </c>
      <c r="I54" s="43">
        <f t="shared" si="9"/>
        <v>95.6102984072472</v>
      </c>
      <c r="J54" s="43"/>
    </row>
    <row r="55" spans="2:10" x14ac:dyDescent="0.25">
      <c r="B55" s="23"/>
      <c r="C55" s="24">
        <v>3233</v>
      </c>
      <c r="D55" s="23" t="s">
        <v>72</v>
      </c>
      <c r="E55" s="42">
        <v>4450</v>
      </c>
      <c r="F55" s="44"/>
      <c r="G55" s="44"/>
      <c r="H55" s="115">
        <v>4048.25</v>
      </c>
      <c r="I55" s="43">
        <f t="shared" si="9"/>
        <v>90.971910112359552</v>
      </c>
      <c r="J55" s="43"/>
    </row>
    <row r="56" spans="2:10" x14ac:dyDescent="0.25">
      <c r="B56" s="23"/>
      <c r="C56" s="24">
        <v>3234</v>
      </c>
      <c r="D56" s="23" t="s">
        <v>73</v>
      </c>
      <c r="E56" s="42">
        <v>3503.65</v>
      </c>
      <c r="F56" s="44"/>
      <c r="G56" s="44"/>
      <c r="H56" s="115">
        <v>4218.66</v>
      </c>
      <c r="I56" s="43">
        <f t="shared" si="9"/>
        <v>120.40757495754426</v>
      </c>
      <c r="J56" s="43"/>
    </row>
    <row r="57" spans="2:10" x14ac:dyDescent="0.25">
      <c r="B57" s="23"/>
      <c r="C57" s="24">
        <v>3235</v>
      </c>
      <c r="D57" s="23" t="s">
        <v>150</v>
      </c>
      <c r="E57" s="42">
        <v>2400</v>
      </c>
      <c r="F57" s="44"/>
      <c r="G57" s="44"/>
      <c r="H57" s="115">
        <v>9600</v>
      </c>
      <c r="I57" s="43">
        <f t="shared" si="9"/>
        <v>400</v>
      </c>
      <c r="J57" s="43"/>
    </row>
    <row r="58" spans="2:10" x14ac:dyDescent="0.25">
      <c r="B58" s="23"/>
      <c r="C58" s="24">
        <v>3236</v>
      </c>
      <c r="D58" s="23" t="s">
        <v>74</v>
      </c>
      <c r="E58" s="42">
        <v>2624.77</v>
      </c>
      <c r="F58" s="44"/>
      <c r="G58" s="44"/>
      <c r="H58" s="115">
        <v>1630.65</v>
      </c>
      <c r="I58" s="43">
        <f t="shared" si="9"/>
        <v>62.125443372181188</v>
      </c>
      <c r="J58" s="43"/>
    </row>
    <row r="59" spans="2:10" x14ac:dyDescent="0.25">
      <c r="B59" s="23"/>
      <c r="C59" s="24">
        <v>3237</v>
      </c>
      <c r="D59" s="23" t="s">
        <v>75</v>
      </c>
      <c r="E59" s="42">
        <v>2675</v>
      </c>
      <c r="F59" s="42"/>
      <c r="G59" s="42"/>
      <c r="H59" s="115">
        <v>1874.91</v>
      </c>
      <c r="I59" s="43">
        <f t="shared" si="9"/>
        <v>70.090093457943922</v>
      </c>
      <c r="J59" s="43"/>
    </row>
    <row r="60" spans="2:10" x14ac:dyDescent="0.25">
      <c r="B60" s="23"/>
      <c r="C60" s="24">
        <v>3238</v>
      </c>
      <c r="D60" s="23" t="s">
        <v>76</v>
      </c>
      <c r="E60" s="42">
        <v>359.1</v>
      </c>
      <c r="F60" s="42"/>
      <c r="G60" s="42"/>
      <c r="H60" s="115">
        <v>316.25</v>
      </c>
      <c r="I60" s="43">
        <f t="shared" si="9"/>
        <v>88.067390698969632</v>
      </c>
      <c r="J60" s="43"/>
    </row>
    <row r="61" spans="2:10" x14ac:dyDescent="0.25">
      <c r="B61" s="23"/>
      <c r="C61" s="24">
        <v>3239</v>
      </c>
      <c r="D61" s="23" t="s">
        <v>77</v>
      </c>
      <c r="E61" s="42">
        <v>1396.59</v>
      </c>
      <c r="F61" s="42"/>
      <c r="G61" s="42"/>
      <c r="H61" s="115">
        <v>1196.2</v>
      </c>
      <c r="I61" s="43">
        <f t="shared" si="9"/>
        <v>85.651479675495324</v>
      </c>
      <c r="J61" s="43"/>
    </row>
    <row r="62" spans="2:10" x14ac:dyDescent="0.25">
      <c r="B62" s="21" t="s">
        <v>78</v>
      </c>
      <c r="C62" s="22"/>
      <c r="D62" s="21" t="s">
        <v>79</v>
      </c>
      <c r="E62" s="45">
        <f>SUM(E63:E66)</f>
        <v>10528.710000000001</v>
      </c>
      <c r="F62" s="45"/>
      <c r="G62" s="45"/>
      <c r="H62" s="45">
        <f t="shared" ref="H62" si="17">SUM(H63:H66)</f>
        <v>8306.0299999999988</v>
      </c>
      <c r="I62" s="46">
        <f t="shared" si="9"/>
        <v>78.889341619248682</v>
      </c>
      <c r="J62" s="46"/>
    </row>
    <row r="63" spans="2:10" x14ac:dyDescent="0.25">
      <c r="B63" s="23"/>
      <c r="C63" s="24">
        <v>3291</v>
      </c>
      <c r="D63" s="23" t="s">
        <v>80</v>
      </c>
      <c r="E63" s="42">
        <v>2868.03</v>
      </c>
      <c r="F63" s="42"/>
      <c r="G63" s="42"/>
      <c r="H63" s="115">
        <v>2050.12</v>
      </c>
      <c r="I63" s="43">
        <f t="shared" ref="I63:I85" si="18">(H63/E63)*100</f>
        <v>71.481818530489562</v>
      </c>
      <c r="J63" s="43"/>
    </row>
    <row r="64" spans="2:10" x14ac:dyDescent="0.25">
      <c r="B64" s="23"/>
      <c r="C64" s="24">
        <v>3292</v>
      </c>
      <c r="D64" s="23" t="s">
        <v>81</v>
      </c>
      <c r="E64" s="42">
        <v>3093.65</v>
      </c>
      <c r="F64" s="42"/>
      <c r="G64" s="42"/>
      <c r="H64" s="115">
        <v>2805.46</v>
      </c>
      <c r="I64" s="43">
        <f t="shared" si="18"/>
        <v>90.684466568616358</v>
      </c>
      <c r="J64" s="43"/>
    </row>
    <row r="65" spans="2:10" x14ac:dyDescent="0.25">
      <c r="B65" s="23"/>
      <c r="C65" s="24">
        <v>3295</v>
      </c>
      <c r="D65" s="23" t="s">
        <v>82</v>
      </c>
      <c r="E65" s="42">
        <v>4039.63</v>
      </c>
      <c r="F65" s="42"/>
      <c r="G65" s="42"/>
      <c r="H65" s="115">
        <v>2499.56</v>
      </c>
      <c r="I65" s="43">
        <f t="shared" si="18"/>
        <v>61.875963887781808</v>
      </c>
      <c r="J65" s="43"/>
    </row>
    <row r="66" spans="2:10" x14ac:dyDescent="0.25">
      <c r="B66" s="23"/>
      <c r="C66" s="24">
        <v>3299</v>
      </c>
      <c r="D66" s="23" t="s">
        <v>79</v>
      </c>
      <c r="E66" s="42">
        <v>527.4</v>
      </c>
      <c r="F66" s="42"/>
      <c r="G66" s="42"/>
      <c r="H66" s="115">
        <v>950.89</v>
      </c>
      <c r="I66" s="43">
        <f t="shared" si="18"/>
        <v>180.29768676526356</v>
      </c>
      <c r="J66" s="43"/>
    </row>
    <row r="67" spans="2:10" x14ac:dyDescent="0.25">
      <c r="B67" s="19">
        <v>34</v>
      </c>
      <c r="C67" s="19"/>
      <c r="D67" s="20" t="s">
        <v>83</v>
      </c>
      <c r="E67" s="45">
        <f>E68</f>
        <v>654.32999999999993</v>
      </c>
      <c r="F67" s="45">
        <v>930</v>
      </c>
      <c r="G67" s="45">
        <v>930</v>
      </c>
      <c r="H67" s="45">
        <f>H68</f>
        <v>664.54</v>
      </c>
      <c r="I67" s="46">
        <f>(H67/E67)*100</f>
        <v>101.56037473446121</v>
      </c>
      <c r="J67" s="46">
        <f>(H67/G67)*100</f>
        <v>71.455913978494621</v>
      </c>
    </row>
    <row r="68" spans="2:10" x14ac:dyDescent="0.25">
      <c r="B68" s="21" t="s">
        <v>84</v>
      </c>
      <c r="C68" s="22"/>
      <c r="D68" s="21" t="s">
        <v>85</v>
      </c>
      <c r="E68" s="45">
        <f>SUM(E69:E71)</f>
        <v>654.32999999999993</v>
      </c>
      <c r="F68" s="45"/>
      <c r="G68" s="45"/>
      <c r="H68" s="45">
        <f>SUM(H69:H71)</f>
        <v>664.54</v>
      </c>
      <c r="I68" s="46">
        <f t="shared" si="18"/>
        <v>101.56037473446121</v>
      </c>
      <c r="J68" s="46"/>
    </row>
    <row r="69" spans="2:10" x14ac:dyDescent="0.25">
      <c r="B69" s="23"/>
      <c r="C69" s="24">
        <v>3431</v>
      </c>
      <c r="D69" s="23" t="s">
        <v>86</v>
      </c>
      <c r="E69" s="42">
        <v>602.25</v>
      </c>
      <c r="F69" s="42"/>
      <c r="G69" s="42"/>
      <c r="H69" s="115">
        <v>631.54</v>
      </c>
      <c r="I69" s="43">
        <f t="shared" si="18"/>
        <v>104.86342880863428</v>
      </c>
      <c r="J69" s="43"/>
    </row>
    <row r="70" spans="2:10" x14ac:dyDescent="0.25">
      <c r="B70" s="23"/>
      <c r="C70" s="24">
        <v>3433</v>
      </c>
      <c r="D70" s="23" t="s">
        <v>87</v>
      </c>
      <c r="E70" s="42">
        <v>32.159999999999997</v>
      </c>
      <c r="F70" s="44"/>
      <c r="G70" s="44"/>
      <c r="H70" s="115">
        <v>13.08</v>
      </c>
      <c r="I70" s="43">
        <f t="shared" si="18"/>
        <v>40.671641791044784</v>
      </c>
      <c r="J70" s="43"/>
    </row>
    <row r="71" spans="2:10" x14ac:dyDescent="0.25">
      <c r="B71" s="23"/>
      <c r="C71" s="24">
        <v>3434</v>
      </c>
      <c r="D71" s="23" t="s">
        <v>88</v>
      </c>
      <c r="E71" s="42">
        <v>19.920000000000002</v>
      </c>
      <c r="F71" s="44"/>
      <c r="G71" s="44"/>
      <c r="H71" s="115">
        <v>19.920000000000002</v>
      </c>
      <c r="I71" s="43">
        <f t="shared" si="18"/>
        <v>100</v>
      </c>
      <c r="J71" s="43"/>
    </row>
    <row r="72" spans="2:10" x14ac:dyDescent="0.25">
      <c r="B72" s="21">
        <v>36</v>
      </c>
      <c r="C72" s="22"/>
      <c r="D72" s="21" t="s">
        <v>139</v>
      </c>
      <c r="E72" s="45">
        <f>E73</f>
        <v>719.92</v>
      </c>
      <c r="F72" s="117"/>
      <c r="G72" s="117"/>
      <c r="H72" s="118">
        <f>H73</f>
        <v>1400</v>
      </c>
      <c r="I72" s="46">
        <f t="shared" si="18"/>
        <v>194.46605178353153</v>
      </c>
      <c r="J72" s="46"/>
    </row>
    <row r="73" spans="2:10" x14ac:dyDescent="0.25">
      <c r="B73" s="21">
        <v>369</v>
      </c>
      <c r="C73" s="22"/>
      <c r="D73" s="21" t="s">
        <v>141</v>
      </c>
      <c r="E73" s="45">
        <f>E74</f>
        <v>719.92</v>
      </c>
      <c r="F73" s="117"/>
      <c r="G73" s="117"/>
      <c r="H73" s="118">
        <f>H74</f>
        <v>1400</v>
      </c>
      <c r="I73" s="46">
        <f t="shared" si="18"/>
        <v>194.46605178353153</v>
      </c>
      <c r="J73" s="46"/>
    </row>
    <row r="74" spans="2:10" x14ac:dyDescent="0.25">
      <c r="B74" s="23"/>
      <c r="C74" s="24">
        <v>3691</v>
      </c>
      <c r="D74" s="23" t="s">
        <v>140</v>
      </c>
      <c r="E74" s="42">
        <v>719.92</v>
      </c>
      <c r="F74" s="44"/>
      <c r="G74" s="44"/>
      <c r="H74" s="115">
        <v>1400</v>
      </c>
      <c r="I74" s="43">
        <f t="shared" si="18"/>
        <v>194.46605178353153</v>
      </c>
      <c r="J74" s="43"/>
    </row>
    <row r="75" spans="2:10" x14ac:dyDescent="0.25">
      <c r="B75" s="19">
        <v>37</v>
      </c>
      <c r="C75" s="19"/>
      <c r="D75" s="20" t="s">
        <v>89</v>
      </c>
      <c r="E75" s="45">
        <f>E76</f>
        <v>15409.539999999999</v>
      </c>
      <c r="F75" s="45">
        <v>18300</v>
      </c>
      <c r="G75" s="45">
        <v>18300</v>
      </c>
      <c r="H75" s="45">
        <f t="shared" ref="H75" si="19">H76</f>
        <v>19027.440000000002</v>
      </c>
      <c r="I75" s="46">
        <f t="shared" si="18"/>
        <v>123.47831278545631</v>
      </c>
      <c r="J75" s="46">
        <f>(H75/G75)*100</f>
        <v>103.97508196721313</v>
      </c>
    </row>
    <row r="76" spans="2:10" x14ac:dyDescent="0.25">
      <c r="B76" s="21">
        <v>372</v>
      </c>
      <c r="C76" s="22"/>
      <c r="D76" s="21" t="s">
        <v>90</v>
      </c>
      <c r="E76" s="45">
        <f>SUM(E77:E78)</f>
        <v>15409.539999999999</v>
      </c>
      <c r="F76" s="45"/>
      <c r="G76" s="45"/>
      <c r="H76" s="45">
        <f t="shared" ref="H76" si="20">SUM(H77:H78)</f>
        <v>19027.440000000002</v>
      </c>
      <c r="I76" s="46">
        <f t="shared" si="18"/>
        <v>123.47831278545631</v>
      </c>
      <c r="J76" s="46"/>
    </row>
    <row r="77" spans="2:10" x14ac:dyDescent="0.25">
      <c r="B77" s="23"/>
      <c r="C77" s="24">
        <v>3721</v>
      </c>
      <c r="D77" s="23" t="s">
        <v>91</v>
      </c>
      <c r="E77" s="42">
        <v>8333.56</v>
      </c>
      <c r="F77" s="44"/>
      <c r="G77" s="44"/>
      <c r="H77" s="115">
        <v>10289.91</v>
      </c>
      <c r="I77" s="43">
        <f t="shared" si="18"/>
        <v>123.47556146472816</v>
      </c>
      <c r="J77" s="43"/>
    </row>
    <row r="78" spans="2:10" x14ac:dyDescent="0.25">
      <c r="B78" s="23"/>
      <c r="C78" s="24">
        <v>3722</v>
      </c>
      <c r="D78" s="23" t="s">
        <v>92</v>
      </c>
      <c r="E78" s="42">
        <v>7075.98</v>
      </c>
      <c r="F78" s="44"/>
      <c r="G78" s="44"/>
      <c r="H78" s="115">
        <v>8737.5300000000007</v>
      </c>
      <c r="I78" s="43">
        <f t="shared" si="18"/>
        <v>123.48155308522637</v>
      </c>
      <c r="J78" s="43"/>
    </row>
    <row r="79" spans="2:10" ht="15.75" x14ac:dyDescent="0.25">
      <c r="B79" s="17">
        <v>4</v>
      </c>
      <c r="C79" s="17"/>
      <c r="D79" s="25" t="s">
        <v>4</v>
      </c>
      <c r="E79" s="45">
        <f>E80</f>
        <v>5825.56</v>
      </c>
      <c r="F79" s="45">
        <f>F80</f>
        <v>0</v>
      </c>
      <c r="G79" s="45">
        <f>G80</f>
        <v>7273.7</v>
      </c>
      <c r="H79" s="45">
        <f>H80</f>
        <v>8721.08</v>
      </c>
      <c r="I79" s="46">
        <f t="shared" si="18"/>
        <v>149.70371947074614</v>
      </c>
      <c r="J79" s="46">
        <f>(H79/G79)*100</f>
        <v>119.89881353368988</v>
      </c>
    </row>
    <row r="80" spans="2:10" ht="28.5" x14ac:dyDescent="0.25">
      <c r="B80" s="19">
        <v>42</v>
      </c>
      <c r="C80" s="19"/>
      <c r="D80" s="26" t="s">
        <v>93</v>
      </c>
      <c r="E80" s="45">
        <f>E81</f>
        <v>5825.56</v>
      </c>
      <c r="F80" s="45"/>
      <c r="G80" s="45">
        <v>7273.7</v>
      </c>
      <c r="H80" s="45">
        <f>H81</f>
        <v>8721.08</v>
      </c>
      <c r="I80" s="46">
        <f t="shared" si="18"/>
        <v>149.70371947074614</v>
      </c>
      <c r="J80" s="46">
        <f>(H80/G80)*100</f>
        <v>119.89881353368988</v>
      </c>
    </row>
    <row r="81" spans="2:10" x14ac:dyDescent="0.25">
      <c r="B81" s="27" t="s">
        <v>94</v>
      </c>
      <c r="C81" s="22"/>
      <c r="D81" s="27" t="s">
        <v>95</v>
      </c>
      <c r="E81" s="45">
        <f>SUM(E82:E85)</f>
        <v>5825.56</v>
      </c>
      <c r="F81" s="45"/>
      <c r="G81" s="45"/>
      <c r="H81" s="45">
        <f>SUM(H82:H85)</f>
        <v>8721.08</v>
      </c>
      <c r="I81" s="46">
        <f t="shared" si="18"/>
        <v>149.70371947074614</v>
      </c>
      <c r="J81" s="46"/>
    </row>
    <row r="82" spans="2:10" x14ac:dyDescent="0.25">
      <c r="B82" s="28"/>
      <c r="C82" s="24">
        <v>4221</v>
      </c>
      <c r="D82" s="28" t="s">
        <v>96</v>
      </c>
      <c r="E82" s="42">
        <v>139.97999999999999</v>
      </c>
      <c r="F82" s="44"/>
      <c r="G82" s="44"/>
      <c r="H82" s="115">
        <v>0</v>
      </c>
      <c r="I82" s="43">
        <f t="shared" si="18"/>
        <v>0</v>
      </c>
      <c r="J82" s="43"/>
    </row>
    <row r="83" spans="2:10" x14ac:dyDescent="0.25">
      <c r="B83" s="28"/>
      <c r="C83" s="24">
        <v>4223</v>
      </c>
      <c r="D83" s="28" t="s">
        <v>156</v>
      </c>
      <c r="E83" s="42">
        <v>0</v>
      </c>
      <c r="F83" s="44"/>
      <c r="G83" s="44"/>
      <c r="H83" s="115">
        <v>738.53</v>
      </c>
      <c r="I83" s="43" t="e">
        <f t="shared" si="18"/>
        <v>#DIV/0!</v>
      </c>
      <c r="J83" s="43"/>
    </row>
    <row r="84" spans="2:10" x14ac:dyDescent="0.25">
      <c r="B84" s="28"/>
      <c r="C84" s="24">
        <v>4225</v>
      </c>
      <c r="D84" s="28" t="s">
        <v>135</v>
      </c>
      <c r="E84" s="42">
        <v>640.78</v>
      </c>
      <c r="F84" s="44"/>
      <c r="G84" s="44"/>
      <c r="H84" s="115">
        <v>0</v>
      </c>
      <c r="I84" s="43">
        <f t="shared" si="18"/>
        <v>0</v>
      </c>
      <c r="J84" s="43"/>
    </row>
    <row r="85" spans="2:10" x14ac:dyDescent="0.25">
      <c r="B85" s="28"/>
      <c r="C85" s="24">
        <v>4227</v>
      </c>
      <c r="D85" s="28" t="s">
        <v>97</v>
      </c>
      <c r="E85" s="42">
        <v>5044.8</v>
      </c>
      <c r="F85" s="44"/>
      <c r="G85" s="44"/>
      <c r="H85" s="115">
        <v>7982.55</v>
      </c>
      <c r="I85" s="43">
        <f t="shared" si="18"/>
        <v>158.2332302568982</v>
      </c>
      <c r="J85" s="43"/>
    </row>
  </sheetData>
  <mergeCells count="11">
    <mergeCell ref="B1:J1"/>
    <mergeCell ref="B2:J2"/>
    <mergeCell ref="B4:J4"/>
    <mergeCell ref="B5:J5"/>
    <mergeCell ref="B29:D29"/>
    <mergeCell ref="B8:D8"/>
    <mergeCell ref="B28:D28"/>
    <mergeCell ref="B7:D7"/>
    <mergeCell ref="B6:J6"/>
    <mergeCell ref="B25:J25"/>
    <mergeCell ref="B3:J3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M30"/>
  <sheetViews>
    <sheetView workbookViewId="0">
      <selection activeCell="D1" sqref="D1"/>
    </sheetView>
  </sheetViews>
  <sheetFormatPr defaultRowHeight="15" x14ac:dyDescent="0.25"/>
  <cols>
    <col min="1" max="1" width="0.7109375" customWidth="1"/>
    <col min="2" max="2" width="4.5703125" customWidth="1"/>
    <col min="3" max="3" width="4.42578125" bestFit="1" customWidth="1"/>
    <col min="4" max="4" width="48.42578125" customWidth="1"/>
    <col min="5" max="5" width="24.28515625" bestFit="1" customWidth="1"/>
    <col min="6" max="6" width="19.42578125" bestFit="1" customWidth="1"/>
    <col min="7" max="7" width="18.7109375" bestFit="1" customWidth="1"/>
    <col min="8" max="8" width="24.28515625" bestFit="1" customWidth="1"/>
    <col min="9" max="9" width="9" bestFit="1" customWidth="1"/>
    <col min="10" max="10" width="8" bestFit="1" customWidth="1"/>
  </cols>
  <sheetData>
    <row r="1" spans="2:10" ht="18" x14ac:dyDescent="0.25">
      <c r="B1" s="2"/>
      <c r="C1" s="2"/>
      <c r="D1" s="2"/>
      <c r="E1" s="2"/>
      <c r="F1" s="2"/>
      <c r="G1" s="2"/>
      <c r="H1" s="3"/>
      <c r="I1" s="3"/>
      <c r="J1" s="3"/>
    </row>
    <row r="2" spans="2:10" ht="15.75" customHeight="1" x14ac:dyDescent="0.25">
      <c r="B2" s="122" t="s">
        <v>21</v>
      </c>
      <c r="C2" s="122"/>
      <c r="D2" s="122"/>
      <c r="E2" s="122"/>
      <c r="F2" s="122"/>
      <c r="G2" s="122"/>
      <c r="H2" s="122"/>
      <c r="I2" s="122"/>
      <c r="J2" s="122"/>
    </row>
    <row r="3" spans="2:10" ht="18" x14ac:dyDescent="0.25">
      <c r="B3" s="15"/>
      <c r="C3" s="15"/>
      <c r="D3" s="15"/>
      <c r="E3" s="15"/>
      <c r="F3" s="15"/>
      <c r="G3" s="15"/>
      <c r="H3" s="16"/>
      <c r="I3" s="16"/>
      <c r="J3" s="16"/>
    </row>
    <row r="4" spans="2:10" ht="25.5" x14ac:dyDescent="0.25">
      <c r="B4" s="125" t="s">
        <v>5</v>
      </c>
      <c r="C4" s="126"/>
      <c r="D4" s="152"/>
      <c r="E4" s="103" t="s">
        <v>149</v>
      </c>
      <c r="F4" s="103" t="s">
        <v>153</v>
      </c>
      <c r="G4" s="103" t="s">
        <v>154</v>
      </c>
      <c r="H4" s="103" t="s">
        <v>155</v>
      </c>
      <c r="I4" s="103" t="s">
        <v>10</v>
      </c>
      <c r="J4" s="103" t="s">
        <v>10</v>
      </c>
    </row>
    <row r="5" spans="2:10" x14ac:dyDescent="0.25">
      <c r="B5" s="123">
        <v>1</v>
      </c>
      <c r="C5" s="124"/>
      <c r="D5" s="124"/>
      <c r="E5" s="9">
        <v>2</v>
      </c>
      <c r="F5" s="8">
        <v>3</v>
      </c>
      <c r="G5" s="8">
        <v>4</v>
      </c>
      <c r="H5" s="8">
        <v>5</v>
      </c>
      <c r="I5" s="8" t="s">
        <v>130</v>
      </c>
      <c r="J5" s="8" t="s">
        <v>131</v>
      </c>
    </row>
    <row r="6" spans="2:10" ht="37.5" x14ac:dyDescent="0.25">
      <c r="B6" s="33"/>
      <c r="C6" s="33"/>
      <c r="D6" s="34" t="s">
        <v>98</v>
      </c>
      <c r="E6" s="48">
        <f>E7+E9+E11+E14</f>
        <v>798268.27</v>
      </c>
      <c r="F6" s="48">
        <f t="shared" ref="F6:G6" si="0">F7+F9+F11+F14</f>
        <v>913352</v>
      </c>
      <c r="G6" s="48">
        <f t="shared" si="0"/>
        <v>982682.89999999991</v>
      </c>
      <c r="H6" s="48">
        <f>H7+H9+H11+H14</f>
        <v>950855.83</v>
      </c>
      <c r="I6" s="48">
        <f t="shared" ref="I6:I15" si="1">(H6/E6)*100</f>
        <v>119.11482213867777</v>
      </c>
      <c r="J6" s="48">
        <f>(H6/G6)*100</f>
        <v>96.761206488888746</v>
      </c>
    </row>
    <row r="7" spans="2:10" ht="15.75" x14ac:dyDescent="0.25">
      <c r="B7" s="17">
        <v>1</v>
      </c>
      <c r="C7" s="17"/>
      <c r="D7" s="29" t="s">
        <v>99</v>
      </c>
      <c r="E7" s="50">
        <f>E8</f>
        <v>685942.08</v>
      </c>
      <c r="F7" s="50">
        <f t="shared" ref="F7:H7" si="2">F8</f>
        <v>880830</v>
      </c>
      <c r="G7" s="50">
        <f t="shared" si="2"/>
        <v>878603.7</v>
      </c>
      <c r="H7" s="50">
        <f t="shared" si="2"/>
        <v>863316.61</v>
      </c>
      <c r="I7" s="48">
        <f t="shared" si="1"/>
        <v>125.8585287550809</v>
      </c>
      <c r="J7" s="48">
        <f t="shared" ref="J7:J15" si="3">(H7/G7)*100</f>
        <v>98.260069926862371</v>
      </c>
    </row>
    <row r="8" spans="2:10" ht="15.75" x14ac:dyDescent="0.25">
      <c r="B8" s="35"/>
      <c r="C8" s="35">
        <v>11</v>
      </c>
      <c r="D8" s="36" t="s">
        <v>99</v>
      </c>
      <c r="E8" s="51">
        <v>685942.08</v>
      </c>
      <c r="F8" s="51">
        <v>880830</v>
      </c>
      <c r="G8" s="51">
        <f>871330+7273.7</f>
        <v>878603.7</v>
      </c>
      <c r="H8" s="49">
        <f>856042.91+7273.7</f>
        <v>863316.61</v>
      </c>
      <c r="I8" s="53">
        <f>(H8/E8)*100</f>
        <v>125.8585287550809</v>
      </c>
      <c r="J8" s="53">
        <f>(H8/G8)*100</f>
        <v>98.260069926862371</v>
      </c>
    </row>
    <row r="9" spans="2:10" ht="15.75" x14ac:dyDescent="0.25">
      <c r="B9" s="17">
        <v>4</v>
      </c>
      <c r="C9" s="17"/>
      <c r="D9" s="29" t="s">
        <v>100</v>
      </c>
      <c r="E9" s="50">
        <f>E10</f>
        <v>719.92</v>
      </c>
      <c r="F9" s="50">
        <f t="shared" ref="F9:H9" si="4">F10</f>
        <v>700</v>
      </c>
      <c r="G9" s="50">
        <f t="shared" si="4"/>
        <v>700</v>
      </c>
      <c r="H9" s="50">
        <f t="shared" si="4"/>
        <v>1400</v>
      </c>
      <c r="I9" s="48">
        <f t="shared" si="1"/>
        <v>194.46605178353153</v>
      </c>
      <c r="J9" s="48">
        <f t="shared" si="3"/>
        <v>200</v>
      </c>
    </row>
    <row r="10" spans="2:10" ht="15.75" x14ac:dyDescent="0.25">
      <c r="B10" s="35"/>
      <c r="C10" s="35">
        <v>43</v>
      </c>
      <c r="D10" s="36" t="s">
        <v>101</v>
      </c>
      <c r="E10" s="51">
        <v>719.92</v>
      </c>
      <c r="F10" s="51">
        <v>700</v>
      </c>
      <c r="G10" s="51">
        <v>700</v>
      </c>
      <c r="H10" s="49">
        <v>1400</v>
      </c>
      <c r="I10" s="53">
        <f t="shared" si="1"/>
        <v>194.46605178353153</v>
      </c>
      <c r="J10" s="53">
        <f t="shared" si="3"/>
        <v>200</v>
      </c>
    </row>
    <row r="11" spans="2:10" ht="15.75" x14ac:dyDescent="0.25">
      <c r="B11" s="17">
        <v>5</v>
      </c>
      <c r="C11" s="17"/>
      <c r="D11" s="29" t="s">
        <v>102</v>
      </c>
      <c r="E11" s="50">
        <f>E12+E13</f>
        <v>101569.73</v>
      </c>
      <c r="F11" s="50">
        <f t="shared" ref="F11:H11" si="5">F12+F13</f>
        <v>28222</v>
      </c>
      <c r="G11" s="50">
        <f t="shared" ref="G11" si="6">G12+G13</f>
        <v>99779.199999999997</v>
      </c>
      <c r="H11" s="50">
        <f t="shared" si="5"/>
        <v>73318.22</v>
      </c>
      <c r="I11" s="48">
        <f t="shared" si="1"/>
        <v>72.185108693308536</v>
      </c>
      <c r="J11" s="48">
        <f t="shared" si="3"/>
        <v>73.480464866425066</v>
      </c>
    </row>
    <row r="12" spans="2:10" ht="15.75" x14ac:dyDescent="0.25">
      <c r="B12" s="35"/>
      <c r="C12" s="35">
        <v>52</v>
      </c>
      <c r="D12" s="36" t="s">
        <v>103</v>
      </c>
      <c r="E12" s="51">
        <v>25990.080000000002</v>
      </c>
      <c r="F12" s="52">
        <v>28222</v>
      </c>
      <c r="G12" s="52">
        <v>28222</v>
      </c>
      <c r="H12" s="49">
        <v>1761.02</v>
      </c>
      <c r="I12" s="53">
        <f t="shared" si="1"/>
        <v>6.7757390512072284</v>
      </c>
      <c r="J12" s="53">
        <f t="shared" si="3"/>
        <v>6.2398837786124295</v>
      </c>
    </row>
    <row r="13" spans="2:10" ht="15.75" x14ac:dyDescent="0.25">
      <c r="B13" s="35"/>
      <c r="C13" s="35">
        <v>58</v>
      </c>
      <c r="D13" s="36" t="s">
        <v>128</v>
      </c>
      <c r="E13" s="51">
        <v>75579.649999999994</v>
      </c>
      <c r="F13" s="52">
        <v>0</v>
      </c>
      <c r="G13" s="52">
        <v>71557.2</v>
      </c>
      <c r="H13" s="49">
        <v>71557.2</v>
      </c>
      <c r="I13" s="53">
        <f t="shared" si="1"/>
        <v>94.677866330420954</v>
      </c>
      <c r="J13" s="53">
        <f t="shared" si="3"/>
        <v>100</v>
      </c>
    </row>
    <row r="14" spans="2:10" ht="15.75" x14ac:dyDescent="0.25">
      <c r="B14" s="62">
        <v>6</v>
      </c>
      <c r="C14" s="62"/>
      <c r="D14" s="63" t="s">
        <v>104</v>
      </c>
      <c r="E14" s="64">
        <f>E15</f>
        <v>10036.540000000001</v>
      </c>
      <c r="F14" s="64">
        <f t="shared" ref="F14:H14" si="7">F15</f>
        <v>3600</v>
      </c>
      <c r="G14" s="64">
        <f t="shared" si="7"/>
        <v>3600</v>
      </c>
      <c r="H14" s="64">
        <f t="shared" si="7"/>
        <v>12821</v>
      </c>
      <c r="I14" s="65">
        <f t="shared" si="1"/>
        <v>127.74322625127783</v>
      </c>
      <c r="J14" s="48">
        <f t="shared" si="3"/>
        <v>356.13888888888886</v>
      </c>
    </row>
    <row r="15" spans="2:10" ht="15.75" x14ac:dyDescent="0.25">
      <c r="B15" s="35"/>
      <c r="C15" s="35">
        <v>61</v>
      </c>
      <c r="D15" s="36" t="s">
        <v>104</v>
      </c>
      <c r="E15" s="51">
        <v>10036.540000000001</v>
      </c>
      <c r="F15" s="52">
        <v>3600</v>
      </c>
      <c r="G15" s="52">
        <v>3600</v>
      </c>
      <c r="H15" s="49">
        <v>12821</v>
      </c>
      <c r="I15" s="53">
        <f t="shared" si="1"/>
        <v>127.74322625127783</v>
      </c>
      <c r="J15" s="53">
        <f t="shared" si="3"/>
        <v>356.13888888888886</v>
      </c>
    </row>
    <row r="16" spans="2:10" ht="15.75" x14ac:dyDescent="0.25">
      <c r="B16" s="56"/>
      <c r="C16" s="56"/>
      <c r="D16" s="57"/>
      <c r="E16" s="58"/>
      <c r="F16" s="59"/>
      <c r="G16" s="59"/>
      <c r="H16" s="60"/>
      <c r="I16" s="61"/>
      <c r="J16" s="61"/>
    </row>
    <row r="17" spans="2:13" ht="37.5" x14ac:dyDescent="0.25">
      <c r="B17" s="22"/>
      <c r="C17" s="22"/>
      <c r="D17" s="34" t="s">
        <v>105</v>
      </c>
      <c r="E17" s="50">
        <f>E18+E20+E22+E25</f>
        <v>814930.42</v>
      </c>
      <c r="F17" s="50">
        <f t="shared" ref="F17" si="8">F18+F20+F22+F25</f>
        <v>913352</v>
      </c>
      <c r="G17" s="50">
        <f t="shared" ref="G17" si="9">G18+G20+G22+G25</f>
        <v>982682.89999999991</v>
      </c>
      <c r="H17" s="50">
        <f>H18+H20+H22+H25</f>
        <v>959732.27999999991</v>
      </c>
      <c r="I17" s="48">
        <f t="shared" ref="I17:I26" si="10">(H17/E17)*100</f>
        <v>117.76861636849927</v>
      </c>
      <c r="J17" s="48">
        <f>(H17/G17)*100</f>
        <v>97.664493805682383</v>
      </c>
    </row>
    <row r="18" spans="2:13" ht="15.75" customHeight="1" x14ac:dyDescent="0.25">
      <c r="B18" s="66">
        <v>1</v>
      </c>
      <c r="C18" s="66"/>
      <c r="D18" s="67" t="s">
        <v>99</v>
      </c>
      <c r="E18" s="54">
        <f>E19</f>
        <v>686082.09</v>
      </c>
      <c r="F18" s="54">
        <f t="shared" ref="F18:H18" si="11">F19</f>
        <v>880830</v>
      </c>
      <c r="G18" s="54">
        <f t="shared" si="11"/>
        <v>878603.7</v>
      </c>
      <c r="H18" s="54">
        <f t="shared" si="11"/>
        <v>867183.42999999993</v>
      </c>
      <c r="I18" s="55">
        <f t="shared" si="10"/>
        <v>126.39645352059839</v>
      </c>
      <c r="J18" s="48">
        <f t="shared" ref="J18:J26" si="12">(H18/G18)*100</f>
        <v>98.700179614540659</v>
      </c>
    </row>
    <row r="19" spans="2:13" ht="15.75" customHeight="1" x14ac:dyDescent="0.25">
      <c r="B19" s="35"/>
      <c r="C19" s="35">
        <v>11</v>
      </c>
      <c r="D19" s="36" t="s">
        <v>99</v>
      </c>
      <c r="E19" s="51">
        <v>686082.09</v>
      </c>
      <c r="F19" s="51">
        <v>880830</v>
      </c>
      <c r="G19" s="51">
        <f>871330+7273.7</f>
        <v>878603.7</v>
      </c>
      <c r="H19" s="49">
        <f>859909.73+7273.7</f>
        <v>867183.42999999993</v>
      </c>
      <c r="I19" s="53">
        <f t="shared" si="10"/>
        <v>126.39645352059839</v>
      </c>
      <c r="J19" s="53">
        <f t="shared" si="12"/>
        <v>98.700179614540659</v>
      </c>
    </row>
    <row r="20" spans="2:13" ht="15.75" x14ac:dyDescent="0.25">
      <c r="B20" s="17">
        <v>4</v>
      </c>
      <c r="C20" s="17"/>
      <c r="D20" s="29" t="s">
        <v>100</v>
      </c>
      <c r="E20" s="50">
        <f>E21</f>
        <v>719.92</v>
      </c>
      <c r="F20" s="50">
        <f t="shared" ref="F20:H20" si="13">F21</f>
        <v>700</v>
      </c>
      <c r="G20" s="50">
        <f t="shared" si="13"/>
        <v>700</v>
      </c>
      <c r="H20" s="50">
        <f t="shared" si="13"/>
        <v>1400</v>
      </c>
      <c r="I20" s="48">
        <f t="shared" si="10"/>
        <v>194.46605178353153</v>
      </c>
      <c r="J20" s="48">
        <f t="shared" si="12"/>
        <v>200</v>
      </c>
    </row>
    <row r="21" spans="2:13" ht="15.75" x14ac:dyDescent="0.25">
      <c r="B21" s="35"/>
      <c r="C21" s="35">
        <v>43</v>
      </c>
      <c r="D21" s="36" t="s">
        <v>101</v>
      </c>
      <c r="E21" s="51">
        <v>719.92</v>
      </c>
      <c r="F21" s="51">
        <v>700</v>
      </c>
      <c r="G21" s="51">
        <v>700</v>
      </c>
      <c r="H21" s="49">
        <v>1400</v>
      </c>
      <c r="I21" s="53">
        <f t="shared" si="10"/>
        <v>194.46605178353153</v>
      </c>
      <c r="J21" s="53">
        <f t="shared" si="12"/>
        <v>200</v>
      </c>
    </row>
    <row r="22" spans="2:13" ht="15.75" x14ac:dyDescent="0.25">
      <c r="B22" s="17">
        <v>5</v>
      </c>
      <c r="C22" s="17"/>
      <c r="D22" s="29" t="s">
        <v>102</v>
      </c>
      <c r="E22" s="50">
        <f>E23+E24</f>
        <v>123017.13</v>
      </c>
      <c r="F22" s="50">
        <f t="shared" ref="F22:H22" si="14">F23+F24</f>
        <v>28222</v>
      </c>
      <c r="G22" s="50">
        <f t="shared" ref="G22" si="15">G23+G24</f>
        <v>99779.199999999997</v>
      </c>
      <c r="H22" s="50">
        <f t="shared" si="14"/>
        <v>82412.37</v>
      </c>
      <c r="I22" s="48">
        <f t="shared" si="10"/>
        <v>66.992596884677752</v>
      </c>
      <c r="J22" s="48">
        <f t="shared" si="12"/>
        <v>82.594739184118524</v>
      </c>
    </row>
    <row r="23" spans="2:13" ht="15.75" x14ac:dyDescent="0.25">
      <c r="B23" s="35"/>
      <c r="C23" s="35">
        <v>52</v>
      </c>
      <c r="D23" s="36" t="s">
        <v>103</v>
      </c>
      <c r="E23" s="51">
        <v>47437.48</v>
      </c>
      <c r="F23" s="52">
        <v>28222</v>
      </c>
      <c r="G23" s="52">
        <v>28222</v>
      </c>
      <c r="H23" s="49">
        <v>10855.17</v>
      </c>
      <c r="I23" s="53">
        <f t="shared" si="10"/>
        <v>22.88310846191661</v>
      </c>
      <c r="J23" s="53">
        <f t="shared" si="12"/>
        <v>38.463503649635037</v>
      </c>
    </row>
    <row r="24" spans="2:13" ht="15.75" x14ac:dyDescent="0.25">
      <c r="B24" s="35"/>
      <c r="C24" s="35">
        <v>58</v>
      </c>
      <c r="D24" s="36" t="s">
        <v>128</v>
      </c>
      <c r="E24" s="51">
        <v>75579.649999999994</v>
      </c>
      <c r="F24" s="52">
        <v>0</v>
      </c>
      <c r="G24" s="52">
        <v>71557.2</v>
      </c>
      <c r="H24" s="49">
        <v>71557.2</v>
      </c>
      <c r="I24" s="53">
        <f t="shared" si="10"/>
        <v>94.677866330420954</v>
      </c>
      <c r="J24" s="53">
        <f t="shared" si="12"/>
        <v>100</v>
      </c>
    </row>
    <row r="25" spans="2:13" ht="15.75" x14ac:dyDescent="0.25">
      <c r="B25" s="17">
        <v>6</v>
      </c>
      <c r="C25" s="17"/>
      <c r="D25" s="29" t="s">
        <v>104</v>
      </c>
      <c r="E25" s="50">
        <f>E26</f>
        <v>5111.28</v>
      </c>
      <c r="F25" s="50">
        <f t="shared" ref="F25:H25" si="16">F26</f>
        <v>3600</v>
      </c>
      <c r="G25" s="50">
        <f t="shared" si="16"/>
        <v>3600</v>
      </c>
      <c r="H25" s="50">
        <f t="shared" si="16"/>
        <v>8736.48</v>
      </c>
      <c r="I25" s="48">
        <f t="shared" si="10"/>
        <v>170.92548246231866</v>
      </c>
      <c r="J25" s="48">
        <f t="shared" si="12"/>
        <v>242.68</v>
      </c>
    </row>
    <row r="26" spans="2:13" ht="15.75" x14ac:dyDescent="0.25">
      <c r="B26" s="35"/>
      <c r="C26" s="35">
        <v>61</v>
      </c>
      <c r="D26" s="36" t="s">
        <v>104</v>
      </c>
      <c r="E26" s="51">
        <v>5111.28</v>
      </c>
      <c r="F26" s="52">
        <v>3600</v>
      </c>
      <c r="G26" s="52">
        <v>3600</v>
      </c>
      <c r="H26" s="49">
        <f>7289.1+1447.38</f>
        <v>8736.48</v>
      </c>
      <c r="I26" s="53">
        <f t="shared" si="10"/>
        <v>170.92548246231866</v>
      </c>
      <c r="J26" s="53">
        <f t="shared" si="12"/>
        <v>242.68</v>
      </c>
    </row>
    <row r="28" spans="2:13" ht="1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2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</sheetData>
  <mergeCells count="3">
    <mergeCell ref="B2:J2"/>
    <mergeCell ref="B4:D4"/>
    <mergeCell ref="B5:D5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J17"/>
  <sheetViews>
    <sheetView workbookViewId="0">
      <selection activeCell="D1" sqref="D1"/>
    </sheetView>
  </sheetViews>
  <sheetFormatPr defaultRowHeight="15" x14ac:dyDescent="0.25"/>
  <cols>
    <col min="1" max="1" width="0.7109375" customWidth="1"/>
    <col min="2" max="2" width="3.5703125" bestFit="1" customWidth="1"/>
    <col min="3" max="3" width="5.85546875" customWidth="1"/>
    <col min="4" max="5" width="24.28515625" bestFit="1" customWidth="1"/>
    <col min="6" max="6" width="19.42578125" bestFit="1" customWidth="1"/>
    <col min="7" max="7" width="18.7109375" bestFit="1" customWidth="1"/>
    <col min="8" max="8" width="24.28515625" bestFit="1" customWidth="1"/>
    <col min="9" max="10" width="8" bestFit="1" customWidth="1"/>
  </cols>
  <sheetData>
    <row r="1" spans="2:10" ht="18" x14ac:dyDescent="0.25">
      <c r="B1" s="2"/>
      <c r="C1" s="2"/>
      <c r="D1" s="2"/>
      <c r="E1" s="2"/>
      <c r="F1" s="2"/>
      <c r="G1" s="2"/>
      <c r="H1" s="3"/>
      <c r="I1" s="3"/>
      <c r="J1" s="3"/>
    </row>
    <row r="2" spans="2:10" ht="15.75" customHeight="1" x14ac:dyDescent="0.25">
      <c r="B2" s="122" t="s">
        <v>22</v>
      </c>
      <c r="C2" s="122"/>
      <c r="D2" s="122"/>
      <c r="E2" s="122"/>
      <c r="F2" s="122"/>
      <c r="G2" s="122"/>
      <c r="H2" s="122"/>
      <c r="I2" s="122"/>
      <c r="J2" s="122"/>
    </row>
    <row r="3" spans="2:10" ht="18" x14ac:dyDescent="0.25">
      <c r="B3" s="15"/>
      <c r="C3" s="15"/>
      <c r="D3" s="15"/>
      <c r="E3" s="15"/>
      <c r="F3" s="15"/>
      <c r="G3" s="15"/>
      <c r="H3" s="16"/>
      <c r="I3" s="16"/>
      <c r="J3" s="16"/>
    </row>
    <row r="4" spans="2:10" ht="25.5" x14ac:dyDescent="0.25">
      <c r="B4" s="125" t="s">
        <v>5</v>
      </c>
      <c r="C4" s="126"/>
      <c r="D4" s="152"/>
      <c r="E4" s="103" t="s">
        <v>149</v>
      </c>
      <c r="F4" s="103" t="s">
        <v>153</v>
      </c>
      <c r="G4" s="103" t="s">
        <v>154</v>
      </c>
      <c r="H4" s="103" t="s">
        <v>155</v>
      </c>
      <c r="I4" s="103" t="s">
        <v>10</v>
      </c>
      <c r="J4" s="103" t="s">
        <v>10</v>
      </c>
    </row>
    <row r="5" spans="2:10" x14ac:dyDescent="0.25">
      <c r="B5" s="123">
        <v>1</v>
      </c>
      <c r="C5" s="124"/>
      <c r="D5" s="124"/>
      <c r="E5" s="9">
        <v>2</v>
      </c>
      <c r="F5" s="8">
        <v>3</v>
      </c>
      <c r="G5" s="8">
        <v>4</v>
      </c>
      <c r="H5" s="8">
        <v>5</v>
      </c>
      <c r="I5" s="8" t="s">
        <v>130</v>
      </c>
      <c r="J5" s="8" t="s">
        <v>131</v>
      </c>
    </row>
    <row r="6" spans="2:10" ht="15.75" customHeight="1" x14ac:dyDescent="0.25">
      <c r="B6" s="104" t="s">
        <v>106</v>
      </c>
      <c r="C6" s="17"/>
      <c r="D6" s="18" t="s">
        <v>107</v>
      </c>
      <c r="E6" s="45">
        <f>E7+E8+E9</f>
        <v>814930.41999999993</v>
      </c>
      <c r="F6" s="45">
        <f>F7+F8+F9</f>
        <v>913352</v>
      </c>
      <c r="G6" s="45">
        <f>G7+G8+G9</f>
        <v>982682.89999999991</v>
      </c>
      <c r="H6" s="45">
        <f>H7+H8+H9</f>
        <v>959732.28</v>
      </c>
      <c r="I6" s="46">
        <f>(H6/E6)*100</f>
        <v>117.76861636849931</v>
      </c>
      <c r="J6" s="46">
        <f>(H6/G6)*100</f>
        <v>97.664493805682397</v>
      </c>
    </row>
    <row r="7" spans="2:10" ht="15.75" customHeight="1" x14ac:dyDescent="0.25">
      <c r="B7" s="24">
        <v>104</v>
      </c>
      <c r="C7" s="37"/>
      <c r="D7" s="23" t="s">
        <v>108</v>
      </c>
      <c r="E7" s="42">
        <v>735211.95</v>
      </c>
      <c r="F7" s="42">
        <v>913352</v>
      </c>
      <c r="G7" s="42">
        <v>903852</v>
      </c>
      <c r="H7" s="43">
        <f>959732.28-7273.7-71557.2</f>
        <v>880901.38000000012</v>
      </c>
      <c r="I7" s="43">
        <f t="shared" ref="I7:I9" si="0">(H7/E7)*100</f>
        <v>119.81597687578393</v>
      </c>
      <c r="J7" s="43">
        <f>(H7/G7)*100</f>
        <v>97.460798891853997</v>
      </c>
    </row>
    <row r="8" spans="2:10" ht="51" x14ac:dyDescent="0.25">
      <c r="B8" s="24">
        <v>107</v>
      </c>
      <c r="C8" s="37"/>
      <c r="D8" s="23" t="s">
        <v>113</v>
      </c>
      <c r="E8" s="42">
        <v>4138.82</v>
      </c>
      <c r="F8" s="42">
        <v>0</v>
      </c>
      <c r="G8" s="42">
        <v>7273.7</v>
      </c>
      <c r="H8" s="43">
        <v>7273.7</v>
      </c>
      <c r="I8" s="43">
        <f t="shared" si="0"/>
        <v>175.74332780840919</v>
      </c>
      <c r="J8" s="43">
        <f t="shared" ref="J8" si="1">(H8/G8)*100</f>
        <v>100</v>
      </c>
    </row>
    <row r="9" spans="2:10" ht="38.25" x14ac:dyDescent="0.25">
      <c r="B9" s="24">
        <v>109</v>
      </c>
      <c r="C9" s="37"/>
      <c r="D9" s="23" t="s">
        <v>114</v>
      </c>
      <c r="E9" s="42">
        <f>'Rashodi prema izvorima finan'!E24</f>
        <v>75579.649999999994</v>
      </c>
      <c r="F9" s="42">
        <v>0</v>
      </c>
      <c r="G9" s="42">
        <v>71557.2</v>
      </c>
      <c r="H9" s="43">
        <v>71557.2</v>
      </c>
      <c r="I9" s="43">
        <f t="shared" si="0"/>
        <v>94.677866330420954</v>
      </c>
      <c r="J9" s="43">
        <f>(H9/G9)*100</f>
        <v>100</v>
      </c>
    </row>
    <row r="13" spans="2:10" x14ac:dyDescent="0.25">
      <c r="G13" s="114"/>
    </row>
    <row r="15" spans="2:10" x14ac:dyDescent="0.25">
      <c r="B15" s="7"/>
      <c r="C15" s="7"/>
      <c r="D15" s="7"/>
      <c r="E15" s="7"/>
      <c r="F15" s="7"/>
      <c r="G15" s="7"/>
      <c r="H15" s="7"/>
      <c r="I15" s="7"/>
      <c r="J15" s="7"/>
    </row>
    <row r="16" spans="2:10" x14ac:dyDescent="0.25">
      <c r="B16" s="7"/>
      <c r="C16" s="7"/>
      <c r="D16" s="7"/>
      <c r="E16" s="7"/>
      <c r="F16" s="7"/>
      <c r="G16" s="7"/>
      <c r="H16" s="7"/>
      <c r="I16" s="7"/>
      <c r="J16" s="7"/>
    </row>
    <row r="17" spans="2:10" x14ac:dyDescent="0.25">
      <c r="B17" s="7"/>
      <c r="C17" s="7"/>
      <c r="D17" s="7"/>
      <c r="E17" s="7"/>
      <c r="F17" s="7"/>
      <c r="G17" s="7"/>
      <c r="H17" s="7"/>
      <c r="I17" s="7"/>
      <c r="J17" s="7"/>
    </row>
  </sheetData>
  <mergeCells count="3">
    <mergeCell ref="B2:J2"/>
    <mergeCell ref="B5:D5"/>
    <mergeCell ref="B4:D4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J14"/>
  <sheetViews>
    <sheetView workbookViewId="0">
      <selection activeCell="D1" sqref="D1"/>
    </sheetView>
  </sheetViews>
  <sheetFormatPr defaultRowHeight="15" x14ac:dyDescent="0.25"/>
  <cols>
    <col min="1" max="1" width="0.7109375" customWidth="1"/>
    <col min="2" max="2" width="6.28515625" customWidth="1"/>
    <col min="3" max="3" width="3.42578125" customWidth="1"/>
    <col min="4" max="4" width="46.85546875" bestFit="1" customWidth="1"/>
    <col min="5" max="5" width="24.28515625" bestFit="1" customWidth="1"/>
    <col min="6" max="6" width="14.140625" bestFit="1" customWidth="1"/>
    <col min="7" max="7" width="18.7109375" bestFit="1" customWidth="1"/>
    <col min="8" max="8" width="24.28515625" bestFit="1" customWidth="1"/>
    <col min="9" max="10" width="8" bestFit="1" customWidth="1"/>
  </cols>
  <sheetData>
    <row r="1" spans="2:10" ht="18" customHeight="1" x14ac:dyDescent="0.25">
      <c r="B1" s="2"/>
      <c r="C1" s="2"/>
      <c r="D1" s="2"/>
      <c r="E1" s="2"/>
      <c r="F1" s="2"/>
      <c r="G1" s="2"/>
      <c r="H1" s="2"/>
      <c r="I1" s="2"/>
      <c r="J1" s="2"/>
    </row>
    <row r="2" spans="2:10" ht="15.75" customHeight="1" x14ac:dyDescent="0.25">
      <c r="B2" s="122" t="s">
        <v>7</v>
      </c>
      <c r="C2" s="122"/>
      <c r="D2" s="122"/>
      <c r="E2" s="122"/>
      <c r="F2" s="122"/>
      <c r="G2" s="122"/>
      <c r="H2" s="122"/>
      <c r="I2" s="122"/>
      <c r="J2" s="122"/>
    </row>
    <row r="3" spans="2:10" ht="18" x14ac:dyDescent="0.25">
      <c r="B3" s="15"/>
      <c r="C3" s="15"/>
      <c r="D3" s="15"/>
      <c r="E3" s="15"/>
      <c r="F3" s="15"/>
      <c r="G3" s="15"/>
      <c r="H3" s="16"/>
      <c r="I3" s="16"/>
      <c r="J3" s="16"/>
    </row>
    <row r="4" spans="2:10" ht="18" customHeight="1" x14ac:dyDescent="0.25">
      <c r="B4" s="122" t="s">
        <v>26</v>
      </c>
      <c r="C4" s="122"/>
      <c r="D4" s="122"/>
      <c r="E4" s="122"/>
      <c r="F4" s="122"/>
      <c r="G4" s="122"/>
      <c r="H4" s="122"/>
      <c r="I4" s="122"/>
      <c r="J4" s="122"/>
    </row>
    <row r="5" spans="2:10" ht="15.75" customHeight="1" x14ac:dyDescent="0.25">
      <c r="B5" s="122" t="s">
        <v>23</v>
      </c>
      <c r="C5" s="122"/>
      <c r="D5" s="122"/>
      <c r="E5" s="122"/>
      <c r="F5" s="122"/>
      <c r="G5" s="122"/>
      <c r="H5" s="122"/>
      <c r="I5" s="122"/>
      <c r="J5" s="122"/>
    </row>
    <row r="6" spans="2:10" ht="18" x14ac:dyDescent="0.25">
      <c r="B6" s="15"/>
      <c r="C6" s="15"/>
      <c r="D6" s="15"/>
      <c r="E6" s="15"/>
      <c r="F6" s="15"/>
      <c r="G6" s="15"/>
      <c r="H6" s="16"/>
      <c r="I6" s="16"/>
      <c r="J6" s="16"/>
    </row>
    <row r="7" spans="2:10" ht="25.5" customHeight="1" x14ac:dyDescent="0.25">
      <c r="B7" s="125" t="s">
        <v>5</v>
      </c>
      <c r="C7" s="126"/>
      <c r="D7" s="126"/>
      <c r="E7" s="103" t="s">
        <v>149</v>
      </c>
      <c r="F7" s="103" t="s">
        <v>153</v>
      </c>
      <c r="G7" s="103" t="s">
        <v>154</v>
      </c>
      <c r="H7" s="103" t="s">
        <v>155</v>
      </c>
      <c r="I7" s="103" t="s">
        <v>10</v>
      </c>
      <c r="J7" s="103" t="s">
        <v>10</v>
      </c>
    </row>
    <row r="8" spans="2:10" x14ac:dyDescent="0.25">
      <c r="B8" s="153">
        <v>1</v>
      </c>
      <c r="C8" s="154"/>
      <c r="D8" s="154"/>
      <c r="E8" s="9">
        <v>2</v>
      </c>
      <c r="F8" s="8">
        <v>3</v>
      </c>
      <c r="G8" s="8">
        <v>4</v>
      </c>
      <c r="H8" s="8">
        <v>5</v>
      </c>
      <c r="I8" s="8" t="s">
        <v>130</v>
      </c>
      <c r="J8" s="8" t="s">
        <v>131</v>
      </c>
    </row>
    <row r="9" spans="2:10" ht="25.5" x14ac:dyDescent="0.25">
      <c r="B9" s="38">
        <v>5</v>
      </c>
      <c r="C9" s="38"/>
      <c r="D9" s="39" t="s">
        <v>109</v>
      </c>
      <c r="E9" s="42">
        <v>0</v>
      </c>
      <c r="F9" s="42">
        <v>0</v>
      </c>
      <c r="G9" s="42">
        <v>0</v>
      </c>
      <c r="H9" s="43">
        <v>0</v>
      </c>
      <c r="I9" s="43" t="e">
        <f>(H9/E9)*100</f>
        <v>#DIV/0!</v>
      </c>
      <c r="J9" s="43" t="e">
        <f>(H9/G9)*100</f>
        <v>#DIV/0!</v>
      </c>
    </row>
    <row r="10" spans="2:10" x14ac:dyDescent="0.25">
      <c r="B10" s="38">
        <v>8</v>
      </c>
      <c r="C10" s="38"/>
      <c r="D10" s="40" t="s">
        <v>110</v>
      </c>
      <c r="E10" s="42">
        <v>0</v>
      </c>
      <c r="F10" s="42">
        <v>0</v>
      </c>
      <c r="G10" s="42">
        <v>0</v>
      </c>
      <c r="H10" s="43">
        <v>0</v>
      </c>
      <c r="I10" s="43" t="e">
        <f>(H10/E10)*100</f>
        <v>#DIV/0!</v>
      </c>
      <c r="J10" s="43" t="e">
        <f>(H10/G10)*100</f>
        <v>#DIV/0!</v>
      </c>
    </row>
    <row r="12" spans="2:10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2:10" x14ac:dyDescent="0.25">
      <c r="B13" s="7"/>
      <c r="C13" s="7"/>
      <c r="D13" s="7"/>
      <c r="E13" s="7"/>
      <c r="F13" s="7"/>
      <c r="G13" s="7"/>
      <c r="H13" s="7"/>
      <c r="I13" s="7"/>
      <c r="J13" s="7"/>
    </row>
    <row r="14" spans="2:10" x14ac:dyDescent="0.25">
      <c r="B14" s="7"/>
      <c r="C14" s="7"/>
      <c r="D14" s="7"/>
      <c r="E14" s="7"/>
      <c r="F14" s="7"/>
      <c r="G14" s="7"/>
      <c r="H14" s="7"/>
      <c r="I14" s="7"/>
      <c r="J14" s="7"/>
    </row>
  </sheetData>
  <mergeCells count="5">
    <mergeCell ref="B7:D7"/>
    <mergeCell ref="B8:D8"/>
    <mergeCell ref="B2:J2"/>
    <mergeCell ref="B4:J4"/>
    <mergeCell ref="B5:J5"/>
  </mergeCells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I117"/>
  <sheetViews>
    <sheetView workbookViewId="0">
      <selection activeCell="D1" sqref="D1"/>
    </sheetView>
  </sheetViews>
  <sheetFormatPr defaultRowHeight="15" x14ac:dyDescent="0.25"/>
  <cols>
    <col min="1" max="1" width="0.42578125" customWidth="1"/>
    <col min="2" max="2" width="3.28515625" bestFit="1" customWidth="1"/>
    <col min="3" max="3" width="5.5703125" bestFit="1" customWidth="1"/>
    <col min="4" max="4" width="43.7109375" bestFit="1" customWidth="1"/>
    <col min="5" max="5" width="19.42578125" bestFit="1" customWidth="1"/>
    <col min="6" max="6" width="18.7109375" bestFit="1" customWidth="1"/>
    <col min="7" max="7" width="24.28515625" customWidth="1"/>
    <col min="8" max="8" width="8.7109375" bestFit="1" customWidth="1"/>
    <col min="9" max="9" width="24.28515625" customWidth="1"/>
  </cols>
  <sheetData>
    <row r="1" spans="2:9" ht="18" x14ac:dyDescent="0.25">
      <c r="B1" s="2"/>
      <c r="C1" s="2"/>
      <c r="D1" s="2"/>
      <c r="E1" s="2"/>
      <c r="F1" s="2"/>
      <c r="G1" s="2"/>
      <c r="H1" s="3"/>
      <c r="I1" s="3"/>
    </row>
    <row r="2" spans="2:9" ht="18" customHeight="1" x14ac:dyDescent="0.25">
      <c r="B2" s="122" t="s">
        <v>6</v>
      </c>
      <c r="C2" s="122"/>
      <c r="D2" s="122"/>
      <c r="E2" s="122"/>
      <c r="F2" s="122"/>
      <c r="G2" s="122"/>
      <c r="H2" s="122"/>
      <c r="I2" s="4"/>
    </row>
    <row r="3" spans="2:9" ht="18" x14ac:dyDescent="0.25">
      <c r="B3" s="15"/>
      <c r="C3" s="15"/>
      <c r="D3" s="15"/>
      <c r="E3" s="15"/>
      <c r="F3" s="15"/>
      <c r="G3" s="15"/>
      <c r="H3" s="16"/>
      <c r="I3" s="3"/>
    </row>
    <row r="4" spans="2:9" ht="15.75" x14ac:dyDescent="0.25">
      <c r="B4" s="160" t="s">
        <v>28</v>
      </c>
      <c r="C4" s="160"/>
      <c r="D4" s="160"/>
      <c r="E4" s="160"/>
      <c r="F4" s="160"/>
      <c r="G4" s="160"/>
      <c r="H4" s="160"/>
    </row>
    <row r="5" spans="2:9" ht="18" x14ac:dyDescent="0.25">
      <c r="B5" s="15"/>
      <c r="C5" s="15"/>
      <c r="D5" s="15"/>
      <c r="E5" s="15"/>
      <c r="F5" s="15"/>
      <c r="G5" s="15"/>
      <c r="H5" s="16"/>
    </row>
    <row r="6" spans="2:9" ht="27" customHeight="1" x14ac:dyDescent="0.25">
      <c r="B6" s="125" t="s">
        <v>5</v>
      </c>
      <c r="C6" s="126"/>
      <c r="D6" s="126"/>
      <c r="E6" s="103" t="s">
        <v>153</v>
      </c>
      <c r="F6" s="103" t="s">
        <v>154</v>
      </c>
      <c r="G6" s="103" t="s">
        <v>155</v>
      </c>
      <c r="H6" s="105" t="s">
        <v>10</v>
      </c>
    </row>
    <row r="7" spans="2:9" s="11" customFormat="1" ht="11.25" x14ac:dyDescent="0.2">
      <c r="B7" s="123">
        <v>1</v>
      </c>
      <c r="C7" s="124"/>
      <c r="D7" s="124"/>
      <c r="E7" s="86">
        <v>2</v>
      </c>
      <c r="F7" s="86">
        <v>3</v>
      </c>
      <c r="G7" s="86">
        <v>4</v>
      </c>
      <c r="H7" s="86" t="s">
        <v>132</v>
      </c>
    </row>
    <row r="8" spans="2:9" s="11" customFormat="1" ht="15.75" x14ac:dyDescent="0.2">
      <c r="B8" s="161" t="s">
        <v>115</v>
      </c>
      <c r="C8" s="162"/>
      <c r="D8" s="162"/>
      <c r="E8" s="162"/>
      <c r="F8" s="162"/>
      <c r="G8" s="162"/>
      <c r="H8" s="163"/>
    </row>
    <row r="9" spans="2:9" s="11" customFormat="1" ht="15.75" x14ac:dyDescent="0.2">
      <c r="B9" s="161" t="s">
        <v>116</v>
      </c>
      <c r="C9" s="162"/>
      <c r="D9" s="162"/>
      <c r="E9" s="162"/>
      <c r="F9" s="162"/>
      <c r="G9" s="162"/>
      <c r="H9" s="163"/>
    </row>
    <row r="10" spans="2:9" s="11" customFormat="1" ht="32.25" customHeight="1" x14ac:dyDescent="0.2">
      <c r="B10" s="164" t="s">
        <v>121</v>
      </c>
      <c r="C10" s="165"/>
      <c r="D10" s="165"/>
      <c r="E10" s="165"/>
      <c r="F10" s="165"/>
      <c r="G10" s="165"/>
      <c r="H10" s="166"/>
    </row>
    <row r="11" spans="2:9" ht="15.75" x14ac:dyDescent="0.25">
      <c r="B11" s="155" t="s">
        <v>117</v>
      </c>
      <c r="C11" s="155"/>
      <c r="D11" s="155"/>
      <c r="E11" s="87">
        <f>E16+E61+E71+E83+E108+E99</f>
        <v>913352</v>
      </c>
      <c r="F11" s="87">
        <f>F16+F61+F71+F83+F108+F99</f>
        <v>982682.89999999991</v>
      </c>
      <c r="G11" s="87">
        <f>G16+G61+G71+G83+G108+G99</f>
        <v>950855.83</v>
      </c>
      <c r="H11" s="88">
        <f>G11/F11*100</f>
        <v>96.761206488888746</v>
      </c>
    </row>
    <row r="12" spans="2:9" ht="15.75" x14ac:dyDescent="0.25">
      <c r="B12" s="155" t="s">
        <v>118</v>
      </c>
      <c r="C12" s="155"/>
      <c r="D12" s="155"/>
      <c r="E12" s="87">
        <f>E19+E74+E86+E92+E111+E64+E102</f>
        <v>913352</v>
      </c>
      <c r="F12" s="87">
        <f>F19+F74+F86+F92+F111+F64+F102</f>
        <v>982682.89999999991</v>
      </c>
      <c r="G12" s="87">
        <f>G19+G74+G86+G92+G111+G64+G102</f>
        <v>959732.28</v>
      </c>
      <c r="H12" s="88">
        <f>G12/F12*100</f>
        <v>97.664493805682397</v>
      </c>
    </row>
    <row r="13" spans="2:9" ht="15.75" x14ac:dyDescent="0.25">
      <c r="B13" s="156" t="s">
        <v>143</v>
      </c>
      <c r="C13" s="156"/>
      <c r="D13" s="156"/>
      <c r="E13" s="156"/>
      <c r="F13" s="156"/>
      <c r="G13" s="156"/>
      <c r="H13" s="156"/>
    </row>
    <row r="14" spans="2:9" ht="15.75" x14ac:dyDescent="0.25">
      <c r="B14" s="156" t="s">
        <v>122</v>
      </c>
      <c r="C14" s="156"/>
      <c r="D14" s="156"/>
      <c r="E14" s="156"/>
      <c r="F14" s="156"/>
      <c r="G14" s="156"/>
      <c r="H14" s="156"/>
    </row>
    <row r="15" spans="2:9" ht="15.75" x14ac:dyDescent="0.25">
      <c r="B15" s="157" t="s">
        <v>123</v>
      </c>
      <c r="C15" s="158"/>
      <c r="D15" s="158"/>
      <c r="E15" s="158"/>
      <c r="F15" s="158"/>
      <c r="G15" s="158"/>
      <c r="H15" s="159"/>
    </row>
    <row r="16" spans="2:9" ht="15.75" x14ac:dyDescent="0.25">
      <c r="B16" s="17">
        <v>6</v>
      </c>
      <c r="C16" s="17"/>
      <c r="D16" s="29" t="s">
        <v>32</v>
      </c>
      <c r="E16" s="89">
        <f>E17</f>
        <v>880830</v>
      </c>
      <c r="F16" s="89">
        <f>F17</f>
        <v>871330</v>
      </c>
      <c r="G16" s="89">
        <f>G17</f>
        <v>856042.91</v>
      </c>
      <c r="H16" s="88">
        <f>G16/F16*100</f>
        <v>98.245545315781627</v>
      </c>
    </row>
    <row r="17" spans="2:8" ht="15.75" x14ac:dyDescent="0.25">
      <c r="B17" s="90">
        <v>67</v>
      </c>
      <c r="C17" s="91"/>
      <c r="D17" s="90" t="s">
        <v>43</v>
      </c>
      <c r="E17" s="92">
        <v>880830</v>
      </c>
      <c r="F17" s="89">
        <f>871330</f>
        <v>871330</v>
      </c>
      <c r="G17" s="92">
        <f>G18</f>
        <v>856042.91</v>
      </c>
      <c r="H17" s="93">
        <f>G17/F17*100</f>
        <v>98.245545315781627</v>
      </c>
    </row>
    <row r="18" spans="2:8" ht="15.75" x14ac:dyDescent="0.25">
      <c r="B18" s="22"/>
      <c r="C18" s="32">
        <v>6711</v>
      </c>
      <c r="D18" s="32" t="s">
        <v>45</v>
      </c>
      <c r="E18" s="94"/>
      <c r="F18" s="89"/>
      <c r="G18" s="94">
        <v>856042.91</v>
      </c>
      <c r="H18" s="95"/>
    </row>
    <row r="19" spans="2:8" ht="15.75" x14ac:dyDescent="0.25">
      <c r="B19" s="17">
        <v>3</v>
      </c>
      <c r="C19" s="17"/>
      <c r="D19" s="29" t="s">
        <v>47</v>
      </c>
      <c r="E19" s="89">
        <f>E20+E26+E49+E55</f>
        <v>880830</v>
      </c>
      <c r="F19" s="89">
        <f>F20+F26+F49+F55</f>
        <v>871330</v>
      </c>
      <c r="G19" s="89">
        <f t="shared" ref="G19" si="0">G20+G26+G49+G55</f>
        <v>859909.7300000001</v>
      </c>
      <c r="H19" s="88">
        <f>G19/F19*100</f>
        <v>98.689328956882022</v>
      </c>
    </row>
    <row r="20" spans="2:8" ht="15.75" x14ac:dyDescent="0.25">
      <c r="B20" s="96">
        <v>31</v>
      </c>
      <c r="C20" s="91"/>
      <c r="D20" s="96" t="s">
        <v>3</v>
      </c>
      <c r="E20" s="92">
        <v>704200</v>
      </c>
      <c r="F20" s="89">
        <v>704200</v>
      </c>
      <c r="G20" s="92">
        <f>G21+G22+G23+G24+G25</f>
        <v>711984.29</v>
      </c>
      <c r="H20" s="93">
        <f>G20/F20*100</f>
        <v>101.10540897472309</v>
      </c>
    </row>
    <row r="21" spans="2:8" ht="15.75" x14ac:dyDescent="0.25">
      <c r="B21" s="24"/>
      <c r="C21" s="24">
        <v>3111</v>
      </c>
      <c r="D21" s="23" t="s">
        <v>17</v>
      </c>
      <c r="E21" s="94"/>
      <c r="F21" s="89"/>
      <c r="G21" s="94">
        <f>565318.56-49939.28</f>
        <v>515379.28</v>
      </c>
      <c r="H21" s="95"/>
    </row>
    <row r="22" spans="2:8" ht="15.75" x14ac:dyDescent="0.25">
      <c r="B22" s="24"/>
      <c r="C22" s="24">
        <v>3113</v>
      </c>
      <c r="D22" s="23" t="s">
        <v>50</v>
      </c>
      <c r="E22" s="94"/>
      <c r="F22" s="89"/>
      <c r="G22" s="94">
        <v>1151.3800000000001</v>
      </c>
      <c r="H22" s="95"/>
    </row>
    <row r="23" spans="2:8" ht="15.75" x14ac:dyDescent="0.25">
      <c r="B23" s="24"/>
      <c r="C23" s="24">
        <v>3114</v>
      </c>
      <c r="D23" s="23" t="s">
        <v>51</v>
      </c>
      <c r="E23" s="94"/>
      <c r="F23" s="89"/>
      <c r="G23" s="94">
        <f>77216.79-6684.39</f>
        <v>70532.399999999994</v>
      </c>
      <c r="H23" s="95"/>
    </row>
    <row r="24" spans="2:8" x14ac:dyDescent="0.25">
      <c r="B24" s="24"/>
      <c r="C24" s="23">
        <v>3121</v>
      </c>
      <c r="D24" s="23" t="s">
        <v>53</v>
      </c>
      <c r="E24" s="94"/>
      <c r="F24" s="94"/>
      <c r="G24" s="94">
        <v>27115.57</v>
      </c>
      <c r="H24" s="95"/>
    </row>
    <row r="25" spans="2:8" x14ac:dyDescent="0.25">
      <c r="B25" s="24"/>
      <c r="C25" s="23">
        <v>3132</v>
      </c>
      <c r="D25" s="23" t="s">
        <v>56</v>
      </c>
      <c r="E25" s="94"/>
      <c r="F25" s="94"/>
      <c r="G25" s="94">
        <f>107212.86-9407.2</f>
        <v>97805.66</v>
      </c>
      <c r="H25" s="95"/>
    </row>
    <row r="26" spans="2:8" x14ac:dyDescent="0.25">
      <c r="B26" s="19">
        <v>32</v>
      </c>
      <c r="C26" s="91"/>
      <c r="D26" s="96" t="s">
        <v>8</v>
      </c>
      <c r="E26" s="92">
        <v>161700</v>
      </c>
      <c r="F26" s="92">
        <v>152200</v>
      </c>
      <c r="G26" s="92">
        <f>SUM(G27:G48)</f>
        <v>134937.75999999998</v>
      </c>
      <c r="H26" s="93">
        <f>G26/F26*100</f>
        <v>88.658186596583434</v>
      </c>
    </row>
    <row r="27" spans="2:8" x14ac:dyDescent="0.25">
      <c r="B27" s="24"/>
      <c r="C27" s="24">
        <v>3211</v>
      </c>
      <c r="D27" s="23" t="s">
        <v>19</v>
      </c>
      <c r="E27" s="94"/>
      <c r="F27" s="94"/>
      <c r="G27" s="94">
        <v>6591.64</v>
      </c>
      <c r="H27" s="95"/>
    </row>
    <row r="28" spans="2:8" x14ac:dyDescent="0.25">
      <c r="B28" s="24"/>
      <c r="C28" s="24">
        <v>3212</v>
      </c>
      <c r="D28" s="23" t="s">
        <v>58</v>
      </c>
      <c r="E28" s="94"/>
      <c r="F28" s="94"/>
      <c r="G28" s="94">
        <f>18601.95-1394.57</f>
        <v>17207.38</v>
      </c>
      <c r="H28" s="95"/>
    </row>
    <row r="29" spans="2:8" x14ac:dyDescent="0.25">
      <c r="B29" s="24"/>
      <c r="C29" s="24">
        <v>3213</v>
      </c>
      <c r="D29" s="23" t="s">
        <v>59</v>
      </c>
      <c r="E29" s="94"/>
      <c r="F29" s="94"/>
      <c r="G29" s="94">
        <v>1396.75</v>
      </c>
      <c r="H29" s="95"/>
    </row>
    <row r="30" spans="2:8" x14ac:dyDescent="0.25">
      <c r="B30" s="24"/>
      <c r="C30" s="24">
        <v>3221</v>
      </c>
      <c r="D30" s="23" t="s">
        <v>62</v>
      </c>
      <c r="E30" s="94"/>
      <c r="F30" s="94"/>
      <c r="G30" s="94">
        <v>10085.030000000001</v>
      </c>
      <c r="H30" s="95"/>
    </row>
    <row r="31" spans="2:8" x14ac:dyDescent="0.25">
      <c r="B31" s="24"/>
      <c r="C31" s="24">
        <v>3222</v>
      </c>
      <c r="D31" s="23" t="s">
        <v>63</v>
      </c>
      <c r="E31" s="94"/>
      <c r="F31" s="94"/>
      <c r="G31" s="94">
        <v>36427.47</v>
      </c>
      <c r="H31" s="95"/>
    </row>
    <row r="32" spans="2:8" x14ac:dyDescent="0.25">
      <c r="B32" s="24"/>
      <c r="C32" s="24">
        <v>3223</v>
      </c>
      <c r="D32" s="23" t="s">
        <v>64</v>
      </c>
      <c r="E32" s="94"/>
      <c r="F32" s="94"/>
      <c r="G32" s="94">
        <v>13110.71</v>
      </c>
      <c r="H32" s="95"/>
    </row>
    <row r="33" spans="2:8" x14ac:dyDescent="0.25">
      <c r="B33" s="24"/>
      <c r="C33" s="24">
        <v>3224</v>
      </c>
      <c r="D33" s="23" t="s">
        <v>65</v>
      </c>
      <c r="E33" s="94"/>
      <c r="F33" s="94"/>
      <c r="G33" s="94">
        <v>6058.42</v>
      </c>
      <c r="H33" s="95"/>
    </row>
    <row r="34" spans="2:8" x14ac:dyDescent="0.25">
      <c r="B34" s="24"/>
      <c r="C34" s="24">
        <v>3225</v>
      </c>
      <c r="D34" s="23" t="s">
        <v>66</v>
      </c>
      <c r="E34" s="94"/>
      <c r="F34" s="94"/>
      <c r="G34" s="94">
        <v>4064.9</v>
      </c>
      <c r="H34" s="95"/>
    </row>
    <row r="35" spans="2:8" x14ac:dyDescent="0.25">
      <c r="B35" s="24"/>
      <c r="C35" s="24">
        <v>3227</v>
      </c>
      <c r="D35" s="23" t="s">
        <v>67</v>
      </c>
      <c r="E35" s="94"/>
      <c r="F35" s="94"/>
      <c r="G35" s="94">
        <v>1554.31</v>
      </c>
      <c r="H35" s="95"/>
    </row>
    <row r="36" spans="2:8" x14ac:dyDescent="0.25">
      <c r="B36" s="24"/>
      <c r="C36" s="24">
        <v>3231</v>
      </c>
      <c r="D36" s="23" t="s">
        <v>70</v>
      </c>
      <c r="E36" s="94"/>
      <c r="F36" s="94"/>
      <c r="G36" s="94">
        <v>4360.5600000000004</v>
      </c>
      <c r="H36" s="95"/>
    </row>
    <row r="37" spans="2:8" x14ac:dyDescent="0.25">
      <c r="B37" s="24"/>
      <c r="C37" s="24">
        <v>3232</v>
      </c>
      <c r="D37" s="23" t="s">
        <v>71</v>
      </c>
      <c r="E37" s="94"/>
      <c r="F37" s="94"/>
      <c r="G37" s="94">
        <v>2921.44</v>
      </c>
      <c r="H37" s="95"/>
    </row>
    <row r="38" spans="2:8" x14ac:dyDescent="0.25">
      <c r="B38" s="24"/>
      <c r="C38" s="24">
        <v>3233</v>
      </c>
      <c r="D38" s="23" t="s">
        <v>72</v>
      </c>
      <c r="E38" s="94"/>
      <c r="F38" s="94"/>
      <c r="G38" s="94">
        <v>4048.25</v>
      </c>
      <c r="H38" s="95"/>
    </row>
    <row r="39" spans="2:8" x14ac:dyDescent="0.25">
      <c r="B39" s="24"/>
      <c r="C39" s="24">
        <v>3234</v>
      </c>
      <c r="D39" s="23" t="s">
        <v>73</v>
      </c>
      <c r="E39" s="94"/>
      <c r="F39" s="94"/>
      <c r="G39" s="94">
        <v>4218.66</v>
      </c>
      <c r="H39" s="95"/>
    </row>
    <row r="40" spans="2:8" x14ac:dyDescent="0.25">
      <c r="B40" s="24"/>
      <c r="C40" s="24">
        <v>3235</v>
      </c>
      <c r="D40" s="23" t="s">
        <v>150</v>
      </c>
      <c r="E40" s="94"/>
      <c r="F40" s="94"/>
      <c r="G40" s="94">
        <v>9600</v>
      </c>
      <c r="H40" s="95"/>
    </row>
    <row r="41" spans="2:8" x14ac:dyDescent="0.25">
      <c r="B41" s="24"/>
      <c r="C41" s="24">
        <v>3236</v>
      </c>
      <c r="D41" s="23" t="s">
        <v>74</v>
      </c>
      <c r="E41" s="94"/>
      <c r="F41" s="94"/>
      <c r="G41" s="94">
        <v>1630.65</v>
      </c>
      <c r="H41" s="95"/>
    </row>
    <row r="42" spans="2:8" x14ac:dyDescent="0.25">
      <c r="B42" s="24"/>
      <c r="C42" s="24">
        <v>3237</v>
      </c>
      <c r="D42" s="23" t="s">
        <v>75</v>
      </c>
      <c r="E42" s="94"/>
      <c r="F42" s="94"/>
      <c r="G42" s="94">
        <v>1874.91</v>
      </c>
      <c r="H42" s="95"/>
    </row>
    <row r="43" spans="2:8" x14ac:dyDescent="0.25">
      <c r="B43" s="24"/>
      <c r="C43" s="24">
        <v>3238</v>
      </c>
      <c r="D43" s="23" t="s">
        <v>76</v>
      </c>
      <c r="E43" s="94"/>
      <c r="F43" s="94"/>
      <c r="G43" s="94">
        <v>316.25</v>
      </c>
      <c r="H43" s="95"/>
    </row>
    <row r="44" spans="2:8" x14ac:dyDescent="0.25">
      <c r="B44" s="24"/>
      <c r="C44" s="24">
        <v>3239</v>
      </c>
      <c r="D44" s="23" t="s">
        <v>77</v>
      </c>
      <c r="E44" s="94"/>
      <c r="F44" s="94"/>
      <c r="G44" s="94">
        <v>1196.2</v>
      </c>
      <c r="H44" s="95"/>
    </row>
    <row r="45" spans="2:8" x14ac:dyDescent="0.25">
      <c r="B45" s="24"/>
      <c r="C45" s="24">
        <v>3291</v>
      </c>
      <c r="D45" s="23" t="s">
        <v>80</v>
      </c>
      <c r="E45" s="94"/>
      <c r="F45" s="94"/>
      <c r="G45" s="94">
        <v>2050.12</v>
      </c>
      <c r="H45" s="95"/>
    </row>
    <row r="46" spans="2:8" x14ac:dyDescent="0.25">
      <c r="B46" s="24"/>
      <c r="C46" s="24">
        <v>3292</v>
      </c>
      <c r="D46" s="23" t="s">
        <v>81</v>
      </c>
      <c r="E46" s="94"/>
      <c r="F46" s="94"/>
      <c r="G46" s="94">
        <v>2805.46</v>
      </c>
      <c r="H46" s="95"/>
    </row>
    <row r="47" spans="2:8" x14ac:dyDescent="0.25">
      <c r="B47" s="24"/>
      <c r="C47" s="24">
        <v>3295</v>
      </c>
      <c r="D47" s="23" t="s">
        <v>82</v>
      </c>
      <c r="E47" s="94"/>
      <c r="F47" s="94"/>
      <c r="G47" s="94">
        <v>2499.56</v>
      </c>
      <c r="H47" s="95"/>
    </row>
    <row r="48" spans="2:8" x14ac:dyDescent="0.25">
      <c r="B48" s="24"/>
      <c r="C48" s="24">
        <v>3299</v>
      </c>
      <c r="D48" s="23" t="s">
        <v>79</v>
      </c>
      <c r="E48" s="94"/>
      <c r="F48" s="94"/>
      <c r="G48" s="94">
        <v>919.09</v>
      </c>
      <c r="H48" s="95"/>
    </row>
    <row r="49" spans="2:8" x14ac:dyDescent="0.25">
      <c r="B49" s="20">
        <v>34</v>
      </c>
      <c r="C49" s="19"/>
      <c r="D49" s="20" t="s">
        <v>83</v>
      </c>
      <c r="E49" s="92">
        <v>930</v>
      </c>
      <c r="F49" s="92">
        <v>930</v>
      </c>
      <c r="G49" s="92">
        <f t="shared" ref="G49" si="1">SUM(G50:G52)</f>
        <v>664.54</v>
      </c>
      <c r="H49" s="93">
        <f>G49/F49*100</f>
        <v>71.455913978494621</v>
      </c>
    </row>
    <row r="50" spans="2:8" x14ac:dyDescent="0.25">
      <c r="B50" s="24"/>
      <c r="C50" s="24">
        <v>3431</v>
      </c>
      <c r="D50" s="23" t="s">
        <v>86</v>
      </c>
      <c r="E50" s="94"/>
      <c r="F50" s="94"/>
      <c r="G50" s="94">
        <v>631.54</v>
      </c>
      <c r="H50" s="95"/>
    </row>
    <row r="51" spans="2:8" x14ac:dyDescent="0.25">
      <c r="B51" s="24"/>
      <c r="C51" s="24">
        <v>3433</v>
      </c>
      <c r="D51" s="23" t="s">
        <v>87</v>
      </c>
      <c r="E51" s="94"/>
      <c r="F51" s="94"/>
      <c r="G51" s="94">
        <v>13.08</v>
      </c>
      <c r="H51" s="95"/>
    </row>
    <row r="52" spans="2:8" x14ac:dyDescent="0.25">
      <c r="B52" s="24"/>
      <c r="C52" s="24">
        <v>3434</v>
      </c>
      <c r="D52" s="23" t="s">
        <v>88</v>
      </c>
      <c r="E52" s="94"/>
      <c r="F52" s="94"/>
      <c r="G52" s="94">
        <v>19.920000000000002</v>
      </c>
      <c r="H52" s="95"/>
    </row>
    <row r="53" spans="2:8" hidden="1" x14ac:dyDescent="0.25">
      <c r="B53" s="21">
        <v>36</v>
      </c>
      <c r="C53" s="22"/>
      <c r="D53" s="21" t="s">
        <v>139</v>
      </c>
      <c r="E53" s="92">
        <f>E54</f>
        <v>0</v>
      </c>
      <c r="F53" s="92">
        <f>F54</f>
        <v>0</v>
      </c>
      <c r="G53" s="92">
        <f>G54</f>
        <v>0</v>
      </c>
      <c r="H53" s="120"/>
    </row>
    <row r="54" spans="2:8" hidden="1" x14ac:dyDescent="0.25">
      <c r="B54" s="24"/>
      <c r="C54" s="24">
        <v>3691</v>
      </c>
      <c r="D54" s="23" t="s">
        <v>140</v>
      </c>
      <c r="E54" s="94"/>
      <c r="F54" s="94"/>
      <c r="G54" s="94"/>
      <c r="H54" s="95"/>
    </row>
    <row r="55" spans="2:8" x14ac:dyDescent="0.25">
      <c r="B55" s="20">
        <v>37</v>
      </c>
      <c r="C55" s="19"/>
      <c r="D55" s="20" t="s">
        <v>89</v>
      </c>
      <c r="E55" s="92">
        <v>14000</v>
      </c>
      <c r="F55" s="92">
        <v>14000</v>
      </c>
      <c r="G55" s="92">
        <f t="shared" ref="G55" si="2">G56+G57</f>
        <v>12323.14</v>
      </c>
      <c r="H55" s="93">
        <f>G55/F55*100</f>
        <v>88.022428571428563</v>
      </c>
    </row>
    <row r="56" spans="2:8" x14ac:dyDescent="0.25">
      <c r="B56" s="24"/>
      <c r="C56" s="24">
        <v>3721</v>
      </c>
      <c r="D56" s="23" t="s">
        <v>91</v>
      </c>
      <c r="E56" s="94"/>
      <c r="F56" s="94"/>
      <c r="G56" s="94">
        <v>9283.74</v>
      </c>
      <c r="H56" s="95"/>
    </row>
    <row r="57" spans="2:8" x14ac:dyDescent="0.25">
      <c r="B57" s="24"/>
      <c r="C57" s="24">
        <v>3722</v>
      </c>
      <c r="D57" s="23" t="s">
        <v>92</v>
      </c>
      <c r="E57" s="94"/>
      <c r="F57" s="94"/>
      <c r="G57" s="94">
        <v>3039.4</v>
      </c>
      <c r="H57" s="95"/>
    </row>
    <row r="58" spans="2:8" ht="15.75" x14ac:dyDescent="0.25">
      <c r="B58" s="156" t="s">
        <v>143</v>
      </c>
      <c r="C58" s="156"/>
      <c r="D58" s="156"/>
      <c r="E58" s="156"/>
      <c r="F58" s="156"/>
      <c r="G58" s="156"/>
      <c r="H58" s="156"/>
    </row>
    <row r="59" spans="2:8" ht="15.75" x14ac:dyDescent="0.25">
      <c r="B59" s="156" t="s">
        <v>122</v>
      </c>
      <c r="C59" s="156"/>
      <c r="D59" s="156"/>
      <c r="E59" s="156"/>
      <c r="F59" s="156"/>
      <c r="G59" s="156"/>
      <c r="H59" s="156"/>
    </row>
    <row r="60" spans="2:8" ht="15.75" x14ac:dyDescent="0.25">
      <c r="B60" s="157" t="s">
        <v>124</v>
      </c>
      <c r="C60" s="158"/>
      <c r="D60" s="158"/>
      <c r="E60" s="158"/>
      <c r="F60" s="158"/>
      <c r="G60" s="158"/>
      <c r="H60" s="159"/>
    </row>
    <row r="61" spans="2:8" ht="15.75" x14ac:dyDescent="0.25">
      <c r="B61" s="17">
        <v>6</v>
      </c>
      <c r="C61" s="17"/>
      <c r="D61" s="29" t="s">
        <v>32</v>
      </c>
      <c r="E61" s="89">
        <f>E62</f>
        <v>700</v>
      </c>
      <c r="F61" s="89">
        <f>F62</f>
        <v>700</v>
      </c>
      <c r="G61" s="89">
        <f>G62</f>
        <v>1400</v>
      </c>
      <c r="H61" s="93">
        <f>G61/F61*100</f>
        <v>200</v>
      </c>
    </row>
    <row r="62" spans="2:8" ht="28.5" x14ac:dyDescent="0.25">
      <c r="B62" s="90">
        <v>65</v>
      </c>
      <c r="C62" s="91"/>
      <c r="D62" s="90" t="s">
        <v>119</v>
      </c>
      <c r="E62" s="92">
        <v>700</v>
      </c>
      <c r="F62" s="92">
        <v>700</v>
      </c>
      <c r="G62" s="92">
        <f t="shared" ref="G62" si="3">G63</f>
        <v>1400</v>
      </c>
      <c r="H62" s="93">
        <f>G62/F62*100</f>
        <v>200</v>
      </c>
    </row>
    <row r="63" spans="2:8" x14ac:dyDescent="0.25">
      <c r="B63" s="22"/>
      <c r="C63" s="32">
        <v>6526</v>
      </c>
      <c r="D63" s="32" t="s">
        <v>39</v>
      </c>
      <c r="E63" s="94"/>
      <c r="F63" s="94"/>
      <c r="G63" s="94">
        <v>1400</v>
      </c>
      <c r="H63" s="93"/>
    </row>
    <row r="64" spans="2:8" ht="15.75" x14ac:dyDescent="0.25">
      <c r="B64" s="19">
        <v>3</v>
      </c>
      <c r="C64" s="31"/>
      <c r="D64" s="29" t="s">
        <v>47</v>
      </c>
      <c r="E64" s="92">
        <f>E65+E67</f>
        <v>700</v>
      </c>
      <c r="F64" s="92">
        <f>F65+F67</f>
        <v>700</v>
      </c>
      <c r="G64" s="119">
        <f>G65+G67</f>
        <v>1400</v>
      </c>
      <c r="H64" s="93"/>
    </row>
    <row r="65" spans="2:8" x14ac:dyDescent="0.25">
      <c r="B65" s="21">
        <v>36</v>
      </c>
      <c r="C65" s="22"/>
      <c r="D65" s="21" t="s">
        <v>139</v>
      </c>
      <c r="E65" s="92">
        <f>E66</f>
        <v>0</v>
      </c>
      <c r="F65" s="92">
        <f>F66</f>
        <v>0</v>
      </c>
      <c r="G65" s="92">
        <f>G66</f>
        <v>1400</v>
      </c>
      <c r="H65" s="93" t="e">
        <f t="shared" ref="H65:H67" si="4">G65/F65*100</f>
        <v>#DIV/0!</v>
      </c>
    </row>
    <row r="66" spans="2:8" x14ac:dyDescent="0.25">
      <c r="B66" s="24"/>
      <c r="C66" s="24">
        <v>3691</v>
      </c>
      <c r="D66" s="23" t="s">
        <v>140</v>
      </c>
      <c r="E66" s="94"/>
      <c r="F66" s="94"/>
      <c r="G66" s="94">
        <v>1400</v>
      </c>
      <c r="H66" s="93"/>
    </row>
    <row r="67" spans="2:8" x14ac:dyDescent="0.25">
      <c r="B67" s="19">
        <v>37</v>
      </c>
      <c r="C67" s="31"/>
      <c r="D67" s="20" t="s">
        <v>89</v>
      </c>
      <c r="E67" s="92">
        <v>700</v>
      </c>
      <c r="F67" s="92">
        <v>700</v>
      </c>
      <c r="G67" s="92">
        <v>0</v>
      </c>
      <c r="H67" s="93">
        <f t="shared" si="4"/>
        <v>0</v>
      </c>
    </row>
    <row r="68" spans="2:8" ht="15.75" x14ac:dyDescent="0.25">
      <c r="B68" s="156" t="s">
        <v>143</v>
      </c>
      <c r="C68" s="156"/>
      <c r="D68" s="156"/>
      <c r="E68" s="156"/>
      <c r="F68" s="156"/>
      <c r="G68" s="156"/>
      <c r="H68" s="156"/>
    </row>
    <row r="69" spans="2:8" ht="15.75" x14ac:dyDescent="0.25">
      <c r="B69" s="156" t="s">
        <v>146</v>
      </c>
      <c r="C69" s="156"/>
      <c r="D69" s="156"/>
      <c r="E69" s="156"/>
      <c r="F69" s="156"/>
      <c r="G69" s="156"/>
      <c r="H69" s="156"/>
    </row>
    <row r="70" spans="2:8" ht="15.75" x14ac:dyDescent="0.25">
      <c r="B70" s="157" t="s">
        <v>125</v>
      </c>
      <c r="C70" s="158"/>
      <c r="D70" s="158"/>
      <c r="E70" s="158"/>
      <c r="F70" s="158"/>
      <c r="G70" s="158"/>
      <c r="H70" s="159"/>
    </row>
    <row r="71" spans="2:8" ht="15.75" x14ac:dyDescent="0.25">
      <c r="B71" s="17">
        <v>6</v>
      </c>
      <c r="C71" s="29"/>
      <c r="D71" s="29" t="s">
        <v>32</v>
      </c>
      <c r="E71" s="97">
        <f>E72</f>
        <v>28222</v>
      </c>
      <c r="F71" s="97">
        <f>F72</f>
        <v>28222</v>
      </c>
      <c r="G71" s="97">
        <f>G72</f>
        <v>1761.02</v>
      </c>
      <c r="H71" s="88">
        <f>G71/F71*100</f>
        <v>6.2398837786124295</v>
      </c>
    </row>
    <row r="72" spans="2:8" ht="28.5" x14ac:dyDescent="0.25">
      <c r="B72" s="30">
        <v>63</v>
      </c>
      <c r="C72" s="98"/>
      <c r="D72" s="30" t="s">
        <v>120</v>
      </c>
      <c r="E72" s="99">
        <v>28222</v>
      </c>
      <c r="F72" s="99">
        <v>28222</v>
      </c>
      <c r="G72" s="99">
        <f t="shared" ref="G72" si="5">G73</f>
        <v>1761.02</v>
      </c>
      <c r="H72" s="88">
        <f>G72/F72*100</f>
        <v>6.2398837786124295</v>
      </c>
    </row>
    <row r="73" spans="2:8" x14ac:dyDescent="0.25">
      <c r="B73" s="100"/>
      <c r="C73" s="24">
        <v>6341</v>
      </c>
      <c r="D73" s="32" t="s">
        <v>35</v>
      </c>
      <c r="E73" s="101"/>
      <c r="F73" s="101"/>
      <c r="G73" s="101">
        <v>1761.02</v>
      </c>
      <c r="H73" s="95"/>
    </row>
    <row r="74" spans="2:8" ht="15.75" x14ac:dyDescent="0.25">
      <c r="B74" s="17">
        <v>3</v>
      </c>
      <c r="C74" s="17"/>
      <c r="D74" s="29" t="s">
        <v>47</v>
      </c>
      <c r="E74" s="89">
        <f>E75+E78</f>
        <v>28222</v>
      </c>
      <c r="F74" s="89">
        <f>F75+F78</f>
        <v>28222</v>
      </c>
      <c r="G74" s="89">
        <f>G75+G78</f>
        <v>10855.170000000002</v>
      </c>
      <c r="H74" s="88">
        <f>G74/F74*100</f>
        <v>38.463503649635044</v>
      </c>
    </row>
    <row r="75" spans="2:8" x14ac:dyDescent="0.25">
      <c r="B75" s="20">
        <v>31</v>
      </c>
      <c r="C75" s="98"/>
      <c r="D75" s="20" t="s">
        <v>3</v>
      </c>
      <c r="E75" s="92">
        <v>25990</v>
      </c>
      <c r="F75" s="92">
        <v>25990</v>
      </c>
      <c r="G75" s="92">
        <f>G76+G77</f>
        <v>10829.720000000001</v>
      </c>
      <c r="H75" s="93">
        <f>G75/F75*100</f>
        <v>41.668795690650256</v>
      </c>
    </row>
    <row r="76" spans="2:8" x14ac:dyDescent="0.25">
      <c r="B76" s="23"/>
      <c r="C76" s="24">
        <v>3111</v>
      </c>
      <c r="D76" s="23" t="s">
        <v>17</v>
      </c>
      <c r="E76" s="94"/>
      <c r="F76" s="94"/>
      <c r="G76" s="94">
        <v>9376.0400000000009</v>
      </c>
      <c r="H76" s="95"/>
    </row>
    <row r="77" spans="2:8" x14ac:dyDescent="0.25">
      <c r="B77" s="23"/>
      <c r="C77" s="24">
        <v>3132</v>
      </c>
      <c r="D77" s="23" t="s">
        <v>56</v>
      </c>
      <c r="E77" s="94"/>
      <c r="F77" s="94"/>
      <c r="G77" s="94">
        <v>1453.68</v>
      </c>
      <c r="H77" s="95"/>
    </row>
    <row r="78" spans="2:8" x14ac:dyDescent="0.25">
      <c r="B78" s="19">
        <v>32</v>
      </c>
      <c r="C78" s="98"/>
      <c r="D78" s="20" t="s">
        <v>8</v>
      </c>
      <c r="E78" s="92">
        <v>2232</v>
      </c>
      <c r="F78" s="92">
        <v>2232</v>
      </c>
      <c r="G78" s="92">
        <f>G79</f>
        <v>25.45</v>
      </c>
      <c r="H78" s="93">
        <f>G78/F78*100</f>
        <v>1.1402329749103943</v>
      </c>
    </row>
    <row r="79" spans="2:8" x14ac:dyDescent="0.25">
      <c r="B79" s="102"/>
      <c r="C79" s="24">
        <v>3212</v>
      </c>
      <c r="D79" s="23" t="s">
        <v>58</v>
      </c>
      <c r="E79" s="94"/>
      <c r="F79" s="94"/>
      <c r="G79" s="94">
        <v>25.45</v>
      </c>
      <c r="H79" s="95"/>
    </row>
    <row r="80" spans="2:8" ht="15.75" x14ac:dyDescent="0.25">
      <c r="B80" s="156" t="s">
        <v>143</v>
      </c>
      <c r="C80" s="156"/>
      <c r="D80" s="156"/>
      <c r="E80" s="156"/>
      <c r="F80" s="156"/>
      <c r="G80" s="156"/>
      <c r="H80" s="156"/>
    </row>
    <row r="81" spans="2:8" ht="15.75" x14ac:dyDescent="0.25">
      <c r="B81" s="156" t="s">
        <v>146</v>
      </c>
      <c r="C81" s="156"/>
      <c r="D81" s="156"/>
      <c r="E81" s="156"/>
      <c r="F81" s="156"/>
      <c r="G81" s="156"/>
      <c r="H81" s="156"/>
    </row>
    <row r="82" spans="2:8" ht="15.75" x14ac:dyDescent="0.25">
      <c r="B82" s="157" t="s">
        <v>126</v>
      </c>
      <c r="C82" s="158"/>
      <c r="D82" s="158"/>
      <c r="E82" s="158"/>
      <c r="F82" s="158"/>
      <c r="G82" s="158"/>
      <c r="H82" s="159"/>
    </row>
    <row r="83" spans="2:8" ht="15.75" x14ac:dyDescent="0.25">
      <c r="B83" s="17">
        <v>6</v>
      </c>
      <c r="C83" s="29"/>
      <c r="D83" s="29" t="s">
        <v>32</v>
      </c>
      <c r="E83" s="97">
        <f>E84</f>
        <v>3600</v>
      </c>
      <c r="F83" s="97">
        <f t="shared" ref="F83:G83" si="6">F84</f>
        <v>3600</v>
      </c>
      <c r="G83" s="97">
        <f t="shared" si="6"/>
        <v>12821</v>
      </c>
      <c r="H83" s="88">
        <f>G83/F83*100</f>
        <v>356.13888888888886</v>
      </c>
    </row>
    <row r="84" spans="2:8" ht="28.5" x14ac:dyDescent="0.25">
      <c r="B84" s="19">
        <v>66</v>
      </c>
      <c r="C84" s="98"/>
      <c r="D84" s="30" t="s">
        <v>40</v>
      </c>
      <c r="E84" s="92">
        <v>3600</v>
      </c>
      <c r="F84" s="92">
        <v>3600</v>
      </c>
      <c r="G84" s="92">
        <f t="shared" ref="G84" si="7">G85</f>
        <v>12821</v>
      </c>
      <c r="H84" s="88">
        <f t="shared" ref="H84" si="8">G84/F84*100</f>
        <v>356.13888888888886</v>
      </c>
    </row>
    <row r="85" spans="2:8" ht="15.75" x14ac:dyDescent="0.25">
      <c r="B85" s="24"/>
      <c r="C85" s="24">
        <v>6631</v>
      </c>
      <c r="D85" s="32" t="s">
        <v>42</v>
      </c>
      <c r="E85" s="94"/>
      <c r="F85" s="94"/>
      <c r="G85" s="94">
        <v>12821</v>
      </c>
      <c r="H85" s="88"/>
    </row>
    <row r="86" spans="2:8" ht="15.75" x14ac:dyDescent="0.25">
      <c r="B86" s="17">
        <v>3</v>
      </c>
      <c r="C86" s="17"/>
      <c r="D86" s="29" t="s">
        <v>47</v>
      </c>
      <c r="E86" s="89">
        <f>E87</f>
        <v>3600</v>
      </c>
      <c r="F86" s="89">
        <f t="shared" ref="F86:G86" si="9">F87</f>
        <v>3600</v>
      </c>
      <c r="G86" s="89">
        <f t="shared" si="9"/>
        <v>7289.1</v>
      </c>
      <c r="H86" s="88">
        <f>G86/F86*100</f>
        <v>202.47499999999999</v>
      </c>
    </row>
    <row r="87" spans="2:8" x14ac:dyDescent="0.25">
      <c r="B87" s="20">
        <v>37</v>
      </c>
      <c r="C87" s="19"/>
      <c r="D87" s="20" t="s">
        <v>89</v>
      </c>
      <c r="E87" s="92">
        <v>3600</v>
      </c>
      <c r="F87" s="92">
        <v>3600</v>
      </c>
      <c r="G87" s="92">
        <f>G90+G91+G89+G88</f>
        <v>7289.1</v>
      </c>
      <c r="H87" s="93">
        <f>G87/F87*100</f>
        <v>202.47499999999999</v>
      </c>
    </row>
    <row r="88" spans="2:8" x14ac:dyDescent="0.25">
      <c r="B88" s="23"/>
      <c r="C88" s="24">
        <v>3232</v>
      </c>
      <c r="D88" s="23" t="s">
        <v>71</v>
      </c>
      <c r="E88" s="94"/>
      <c r="F88" s="94"/>
      <c r="G88" s="94">
        <v>553</v>
      </c>
      <c r="H88" s="95"/>
    </row>
    <row r="89" spans="2:8" x14ac:dyDescent="0.25">
      <c r="B89" s="23"/>
      <c r="C89" s="24">
        <v>3299</v>
      </c>
      <c r="D89" s="23" t="s">
        <v>79</v>
      </c>
      <c r="E89" s="94"/>
      <c r="F89" s="94"/>
      <c r="G89" s="94">
        <v>31.8</v>
      </c>
      <c r="H89" s="95"/>
    </row>
    <row r="90" spans="2:8" x14ac:dyDescent="0.25">
      <c r="B90" s="24"/>
      <c r="C90" s="24">
        <v>3721</v>
      </c>
      <c r="D90" s="23" t="s">
        <v>91</v>
      </c>
      <c r="E90" s="94"/>
      <c r="F90" s="94"/>
      <c r="G90" s="94">
        <v>1006.17</v>
      </c>
      <c r="H90" s="95"/>
    </row>
    <row r="91" spans="2:8" x14ac:dyDescent="0.25">
      <c r="B91" s="24"/>
      <c r="C91" s="24">
        <v>3722</v>
      </c>
      <c r="D91" s="23" t="s">
        <v>92</v>
      </c>
      <c r="E91" s="94"/>
      <c r="F91" s="94"/>
      <c r="G91" s="94">
        <v>5698.13</v>
      </c>
      <c r="H91" s="95"/>
    </row>
    <row r="92" spans="2:8" ht="15.75" x14ac:dyDescent="0.25">
      <c r="B92" s="17">
        <v>4</v>
      </c>
      <c r="C92" s="17"/>
      <c r="D92" s="25" t="s">
        <v>4</v>
      </c>
      <c r="E92" s="89">
        <f>E93</f>
        <v>0</v>
      </c>
      <c r="F92" s="89">
        <f t="shared" ref="F92:G92" si="10">F93</f>
        <v>0</v>
      </c>
      <c r="G92" s="89">
        <f t="shared" si="10"/>
        <v>1447.38</v>
      </c>
      <c r="H92" s="88" t="e">
        <f>G92/F92*100</f>
        <v>#DIV/0!</v>
      </c>
    </row>
    <row r="93" spans="2:8" ht="28.5" x14ac:dyDescent="0.25">
      <c r="B93" s="19">
        <v>42</v>
      </c>
      <c r="C93" s="98"/>
      <c r="D93" s="26" t="s">
        <v>93</v>
      </c>
      <c r="E93" s="92">
        <v>0</v>
      </c>
      <c r="F93" s="92">
        <v>0</v>
      </c>
      <c r="G93" s="92">
        <f>G94+G95</f>
        <v>1447.38</v>
      </c>
      <c r="H93" s="93" t="e">
        <f>G93/F93*100</f>
        <v>#DIV/0!</v>
      </c>
    </row>
    <row r="94" spans="2:8" ht="15.75" customHeight="1" x14ac:dyDescent="0.25">
      <c r="B94" s="102"/>
      <c r="C94" s="24">
        <v>4223</v>
      </c>
      <c r="D94" s="28" t="s">
        <v>156</v>
      </c>
      <c r="E94" s="94"/>
      <c r="F94" s="94"/>
      <c r="G94" s="94">
        <v>738.53</v>
      </c>
      <c r="H94" s="95"/>
    </row>
    <row r="95" spans="2:8" x14ac:dyDescent="0.25">
      <c r="B95" s="102"/>
      <c r="C95" s="24">
        <v>4227</v>
      </c>
      <c r="D95" s="28" t="s">
        <v>97</v>
      </c>
      <c r="E95" s="94"/>
      <c r="F95" s="94"/>
      <c r="G95" s="94">
        <v>708.85</v>
      </c>
      <c r="H95" s="95"/>
    </row>
    <row r="96" spans="2:8" ht="15.75" x14ac:dyDescent="0.25">
      <c r="B96" s="156" t="s">
        <v>147</v>
      </c>
      <c r="C96" s="156"/>
      <c r="D96" s="156"/>
      <c r="E96" s="156"/>
      <c r="F96" s="156"/>
      <c r="G96" s="156"/>
      <c r="H96" s="156"/>
    </row>
    <row r="97" spans="2:8" ht="15.75" x14ac:dyDescent="0.25">
      <c r="B97" s="156" t="s">
        <v>151</v>
      </c>
      <c r="C97" s="156"/>
      <c r="D97" s="156"/>
      <c r="E97" s="156"/>
      <c r="F97" s="156"/>
      <c r="G97" s="156"/>
      <c r="H97" s="156"/>
    </row>
    <row r="98" spans="2:8" ht="15.75" x14ac:dyDescent="0.25">
      <c r="B98" s="157" t="s">
        <v>123</v>
      </c>
      <c r="C98" s="158"/>
      <c r="D98" s="158"/>
      <c r="E98" s="158"/>
      <c r="F98" s="158"/>
      <c r="G98" s="158"/>
      <c r="H98" s="159"/>
    </row>
    <row r="99" spans="2:8" ht="15.75" x14ac:dyDescent="0.25">
      <c r="B99" s="17">
        <v>6</v>
      </c>
      <c r="C99" s="17"/>
      <c r="D99" s="29" t="s">
        <v>32</v>
      </c>
      <c r="E99" s="89">
        <f t="shared" ref="E99:G100" si="11">E100</f>
        <v>0</v>
      </c>
      <c r="F99" s="89">
        <f t="shared" si="11"/>
        <v>7273.7</v>
      </c>
      <c r="G99" s="89">
        <f t="shared" si="11"/>
        <v>7273.7</v>
      </c>
      <c r="H99" s="88">
        <f>G99/F99*100</f>
        <v>100</v>
      </c>
    </row>
    <row r="100" spans="2:8" ht="15.75" x14ac:dyDescent="0.25">
      <c r="B100" s="19">
        <v>67</v>
      </c>
      <c r="C100" s="30"/>
      <c r="D100" s="30" t="s">
        <v>43</v>
      </c>
      <c r="E100" s="92">
        <v>0</v>
      </c>
      <c r="F100" s="92">
        <v>7273.7</v>
      </c>
      <c r="G100" s="92">
        <f t="shared" si="11"/>
        <v>7273.7</v>
      </c>
      <c r="H100" s="88">
        <f t="shared" ref="H100" si="12">G100/F100*100</f>
        <v>100</v>
      </c>
    </row>
    <row r="101" spans="2:8" ht="15.75" x14ac:dyDescent="0.25">
      <c r="B101" s="22"/>
      <c r="C101" s="24">
        <v>6712</v>
      </c>
      <c r="D101" s="32" t="s">
        <v>46</v>
      </c>
      <c r="E101" s="94"/>
      <c r="F101" s="94"/>
      <c r="G101" s="94">
        <v>7273.7</v>
      </c>
      <c r="H101" s="88"/>
    </row>
    <row r="102" spans="2:8" ht="15.75" x14ac:dyDescent="0.25">
      <c r="B102" s="17">
        <v>4</v>
      </c>
      <c r="C102" s="17"/>
      <c r="D102" s="25" t="s">
        <v>4</v>
      </c>
      <c r="E102" s="89">
        <f>E103</f>
        <v>0</v>
      </c>
      <c r="F102" s="89">
        <f t="shared" ref="F102:G102" si="13">F103</f>
        <v>7273.7</v>
      </c>
      <c r="G102" s="89">
        <f t="shared" si="13"/>
        <v>7273.7</v>
      </c>
      <c r="H102" s="88">
        <f t="shared" ref="H102:H103" si="14">G102/F102*100</f>
        <v>100</v>
      </c>
    </row>
    <row r="103" spans="2:8" ht="28.5" x14ac:dyDescent="0.25">
      <c r="B103" s="19">
        <v>42</v>
      </c>
      <c r="C103" s="19"/>
      <c r="D103" s="26" t="s">
        <v>93</v>
      </c>
      <c r="E103" s="92">
        <v>0</v>
      </c>
      <c r="F103" s="92">
        <v>7273.7</v>
      </c>
      <c r="G103" s="92">
        <f t="shared" ref="G103" si="15">G104</f>
        <v>7273.7</v>
      </c>
      <c r="H103" s="88">
        <f t="shared" si="14"/>
        <v>100</v>
      </c>
    </row>
    <row r="104" spans="2:8" ht="15.75" x14ac:dyDescent="0.25">
      <c r="B104" s="32"/>
      <c r="C104" s="24">
        <v>4227</v>
      </c>
      <c r="D104" s="28" t="s">
        <v>97</v>
      </c>
      <c r="E104" s="94"/>
      <c r="F104" s="94"/>
      <c r="G104" s="94">
        <v>7273.7</v>
      </c>
      <c r="H104" s="88"/>
    </row>
    <row r="105" spans="2:8" ht="15.75" x14ac:dyDescent="0.25">
      <c r="B105" s="156" t="s">
        <v>143</v>
      </c>
      <c r="C105" s="156"/>
      <c r="D105" s="156"/>
      <c r="E105" s="156"/>
      <c r="F105" s="156"/>
      <c r="G105" s="156"/>
      <c r="H105" s="156"/>
    </row>
    <row r="106" spans="2:8" ht="15.75" x14ac:dyDescent="0.25">
      <c r="B106" s="156" t="s">
        <v>127</v>
      </c>
      <c r="C106" s="156"/>
      <c r="D106" s="156"/>
      <c r="E106" s="156"/>
      <c r="F106" s="156"/>
      <c r="G106" s="156"/>
      <c r="H106" s="156"/>
    </row>
    <row r="107" spans="2:8" ht="15.75" x14ac:dyDescent="0.25">
      <c r="B107" s="157" t="s">
        <v>129</v>
      </c>
      <c r="C107" s="158"/>
      <c r="D107" s="158"/>
      <c r="E107" s="158"/>
      <c r="F107" s="158"/>
      <c r="G107" s="158"/>
      <c r="H107" s="159"/>
    </row>
    <row r="108" spans="2:8" ht="15.75" x14ac:dyDescent="0.25">
      <c r="B108" s="17">
        <v>6</v>
      </c>
      <c r="C108" s="17"/>
      <c r="D108" s="29" t="s">
        <v>32</v>
      </c>
      <c r="E108" s="89">
        <f t="shared" ref="E108:G109" si="16">E109</f>
        <v>0</v>
      </c>
      <c r="F108" s="89">
        <f>F109</f>
        <v>71557.2</v>
      </c>
      <c r="G108" s="89">
        <f t="shared" si="16"/>
        <v>71557.2</v>
      </c>
      <c r="H108" s="88">
        <f>G108/F108*100</f>
        <v>100</v>
      </c>
    </row>
    <row r="109" spans="2:8" ht="15.75" x14ac:dyDescent="0.25">
      <c r="B109" s="19">
        <v>67</v>
      </c>
      <c r="C109" s="30"/>
      <c r="D109" s="30" t="s">
        <v>43</v>
      </c>
      <c r="E109" s="92">
        <v>0</v>
      </c>
      <c r="F109" s="92">
        <v>71557.2</v>
      </c>
      <c r="G109" s="92">
        <f t="shared" si="16"/>
        <v>71557.2</v>
      </c>
      <c r="H109" s="88">
        <f t="shared" ref="H109:H112" si="17">G109/F109*100</f>
        <v>100</v>
      </c>
    </row>
    <row r="110" spans="2:8" ht="15.75" x14ac:dyDescent="0.25">
      <c r="B110" s="22"/>
      <c r="C110" s="32">
        <v>6711</v>
      </c>
      <c r="D110" s="32" t="s">
        <v>45</v>
      </c>
      <c r="E110" s="94"/>
      <c r="F110" s="94"/>
      <c r="G110" s="94">
        <v>71557.2</v>
      </c>
      <c r="H110" s="88"/>
    </row>
    <row r="111" spans="2:8" ht="15.75" x14ac:dyDescent="0.25">
      <c r="B111" s="17">
        <v>3</v>
      </c>
      <c r="C111" s="17"/>
      <c r="D111" s="29" t="s">
        <v>47</v>
      </c>
      <c r="E111" s="89">
        <f>E112+E116</f>
        <v>0</v>
      </c>
      <c r="F111" s="89">
        <f t="shared" ref="F111:G111" si="18">F112+F116</f>
        <v>71557.2</v>
      </c>
      <c r="G111" s="89">
        <f t="shared" si="18"/>
        <v>71557.2</v>
      </c>
      <c r="H111" s="88">
        <f t="shared" si="17"/>
        <v>100</v>
      </c>
    </row>
    <row r="112" spans="2:8" ht="15.75" x14ac:dyDescent="0.25">
      <c r="B112" s="20">
        <v>31</v>
      </c>
      <c r="C112" s="98"/>
      <c r="D112" s="20" t="s">
        <v>3</v>
      </c>
      <c r="E112" s="92">
        <v>0</v>
      </c>
      <c r="F112" s="92">
        <v>70677.2</v>
      </c>
      <c r="G112" s="92">
        <f>G113+G115+G114</f>
        <v>70677.2</v>
      </c>
      <c r="H112" s="88">
        <f t="shared" si="17"/>
        <v>100</v>
      </c>
    </row>
    <row r="113" spans="2:8" ht="15.75" x14ac:dyDescent="0.25">
      <c r="B113" s="23"/>
      <c r="C113" s="24">
        <v>3111</v>
      </c>
      <c r="D113" s="23" t="s">
        <v>17</v>
      </c>
      <c r="E113" s="94"/>
      <c r="F113" s="94"/>
      <c r="G113" s="94">
        <f>63192.4-3552.44</f>
        <v>59639.96</v>
      </c>
      <c r="H113" s="88"/>
    </row>
    <row r="114" spans="2:8" ht="15.75" x14ac:dyDescent="0.25">
      <c r="B114" s="24"/>
      <c r="C114" s="24">
        <v>3114</v>
      </c>
      <c r="D114" s="23" t="s">
        <v>51</v>
      </c>
      <c r="E114" s="94"/>
      <c r="F114" s="94"/>
      <c r="G114" s="94">
        <f>1096.65-69.48</f>
        <v>1027.17</v>
      </c>
      <c r="H114" s="88"/>
    </row>
    <row r="115" spans="2:8" ht="15.75" x14ac:dyDescent="0.25">
      <c r="B115" s="23"/>
      <c r="C115" s="24">
        <v>3132</v>
      </c>
      <c r="D115" s="23" t="s">
        <v>56</v>
      </c>
      <c r="E115" s="94"/>
      <c r="F115" s="94"/>
      <c r="G115" s="94">
        <f>10607.69-597.62</f>
        <v>10010.07</v>
      </c>
      <c r="H115" s="88"/>
    </row>
    <row r="116" spans="2:8" ht="15.75" x14ac:dyDescent="0.25">
      <c r="B116" s="19">
        <v>32</v>
      </c>
      <c r="C116" s="98"/>
      <c r="D116" s="20" t="s">
        <v>8</v>
      </c>
      <c r="E116" s="92">
        <v>0</v>
      </c>
      <c r="F116" s="92">
        <v>880</v>
      </c>
      <c r="G116" s="92">
        <f>G117</f>
        <v>880</v>
      </c>
      <c r="H116" s="88">
        <f>G116/F116*100</f>
        <v>100</v>
      </c>
    </row>
    <row r="117" spans="2:8" ht="15.75" x14ac:dyDescent="0.25">
      <c r="B117" s="102"/>
      <c r="C117" s="24">
        <v>3212</v>
      </c>
      <c r="D117" s="23" t="s">
        <v>58</v>
      </c>
      <c r="E117" s="94"/>
      <c r="F117" s="94"/>
      <c r="G117" s="94">
        <f>960-80</f>
        <v>880</v>
      </c>
      <c r="H117" s="88"/>
    </row>
  </sheetData>
  <mergeCells count="27">
    <mergeCell ref="B106:H106"/>
    <mergeCell ref="B107:H107"/>
    <mergeCell ref="B60:H60"/>
    <mergeCell ref="B82:H82"/>
    <mergeCell ref="B105:H105"/>
    <mergeCell ref="B68:H68"/>
    <mergeCell ref="B80:H80"/>
    <mergeCell ref="B81:H81"/>
    <mergeCell ref="B96:H96"/>
    <mergeCell ref="B97:H97"/>
    <mergeCell ref="B98:H98"/>
    <mergeCell ref="B4:H4"/>
    <mergeCell ref="B6:D6"/>
    <mergeCell ref="B7:D7"/>
    <mergeCell ref="B2:H2"/>
    <mergeCell ref="B11:D11"/>
    <mergeCell ref="B8:H8"/>
    <mergeCell ref="B9:H9"/>
    <mergeCell ref="B10:H10"/>
    <mergeCell ref="B12:D12"/>
    <mergeCell ref="B13:H13"/>
    <mergeCell ref="B15:H15"/>
    <mergeCell ref="B69:H69"/>
    <mergeCell ref="B70:H70"/>
    <mergeCell ref="B14:H14"/>
    <mergeCell ref="B58:H58"/>
    <mergeCell ref="B59:H59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 Topalović</cp:lastModifiedBy>
  <cp:lastPrinted>2026-03-16T07:40:32Z</cp:lastPrinted>
  <dcterms:created xsi:type="dcterms:W3CDTF">2022-08-12T12:51:27Z</dcterms:created>
  <dcterms:modified xsi:type="dcterms:W3CDTF">2026-03-16T07:40:38Z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